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cuments\Athletics\Affiliation Documents\2025\"/>
    </mc:Choice>
  </mc:AlternateContent>
  <xr:revisionPtr revIDLastSave="0" documentId="13_ncr:1_{ED7BA506-F936-414B-B9EA-0D326BA40AB4}" xr6:coauthVersionLast="47" xr6:coauthVersionMax="47" xr10:uidLastSave="{00000000-0000-0000-0000-000000000000}"/>
  <bookViews>
    <workbookView xWindow="-60" yWindow="0" windowWidth="24000" windowHeight="12900" xr2:uid="{00000000-000D-0000-FFFF-FFFF00000000}"/>
  </bookViews>
  <sheets>
    <sheet name="Members" sheetId="1" r:id="rId1"/>
    <sheet name="Age" sheetId="4" state="hidden" r:id="rId2"/>
    <sheet name="Stats" sheetId="3" state="hidden" r:id="rId3"/>
    <sheet name="DD List" sheetId="2" state="hidden" r:id="rId4"/>
  </sheets>
  <definedNames>
    <definedName name="AgeGroup">'DD List'!$G$3:$G$18</definedName>
    <definedName name="Demographics">'DD List'!$I$3:$I$10</definedName>
    <definedName name="Discipline">'DD List'!$C$3:$C$16</definedName>
    <definedName name="Gender">'DD List'!$E$3:$E$4</definedName>
    <definedName name="RegisterAs">'DD List'!$A$3:$A$9</definedName>
  </definedNames>
  <calcPr calcId="191029"/>
</workbook>
</file>

<file path=xl/calcChain.xml><?xml version="1.0" encoding="utf-8"?>
<calcChain xmlns="http://schemas.openxmlformats.org/spreadsheetml/2006/main">
  <c r="G5" i="1" l="1"/>
  <c r="H5" i="1" s="1"/>
  <c r="I5" i="1" s="1"/>
  <c r="G6" i="1"/>
  <c r="H6" i="1" s="1"/>
  <c r="I6" i="1" s="1"/>
  <c r="J6" i="1" s="1"/>
  <c r="G7" i="1"/>
  <c r="H7" i="1" s="1"/>
  <c r="I7" i="1" s="1"/>
  <c r="J7" i="1" s="1"/>
  <c r="G8" i="1"/>
  <c r="H8" i="1" s="1"/>
  <c r="I8" i="1" s="1"/>
  <c r="J8" i="1" s="1"/>
  <c r="G9" i="1"/>
  <c r="H9" i="1" s="1"/>
  <c r="I9" i="1" s="1"/>
  <c r="J9" i="1" s="1"/>
  <c r="G10" i="1"/>
  <c r="H10" i="1" s="1"/>
  <c r="I10" i="1" s="1"/>
  <c r="J10" i="1" s="1"/>
  <c r="G11" i="1"/>
  <c r="H11" i="1" s="1"/>
  <c r="I11" i="1" s="1"/>
  <c r="J11" i="1" s="1"/>
  <c r="G12" i="1"/>
  <c r="H12" i="1" s="1"/>
  <c r="I12" i="1" s="1"/>
  <c r="J12" i="1" s="1"/>
  <c r="G13" i="1"/>
  <c r="H13" i="1" s="1"/>
  <c r="I13" i="1" s="1"/>
  <c r="J13" i="1" s="1"/>
  <c r="G14" i="1"/>
  <c r="H14" i="1" s="1"/>
  <c r="I14" i="1" s="1"/>
  <c r="J14" i="1" s="1"/>
  <c r="G15" i="1"/>
  <c r="G16" i="1"/>
  <c r="H16" i="1" s="1"/>
  <c r="I16" i="1" s="1"/>
  <c r="J16" i="1" s="1"/>
  <c r="G17" i="1"/>
  <c r="G18" i="1"/>
  <c r="H18" i="1" s="1"/>
  <c r="I18" i="1" s="1"/>
  <c r="J18" i="1" s="1"/>
  <c r="G19" i="1"/>
  <c r="G20" i="1"/>
  <c r="H20" i="1" s="1"/>
  <c r="I20" i="1" s="1"/>
  <c r="J20" i="1" s="1"/>
  <c r="G21" i="1"/>
  <c r="G22" i="1"/>
  <c r="G23" i="1"/>
  <c r="G24" i="1"/>
  <c r="H24" i="1" s="1"/>
  <c r="I24" i="1" s="1"/>
  <c r="J24" i="1" s="1"/>
  <c r="G25" i="1"/>
  <c r="G26" i="1"/>
  <c r="G27" i="1"/>
  <c r="G28" i="1"/>
  <c r="H28" i="1" s="1"/>
  <c r="I28" i="1" s="1"/>
  <c r="J28" i="1" s="1"/>
  <c r="G29" i="1"/>
  <c r="G30" i="1"/>
  <c r="G31" i="1"/>
  <c r="G32" i="1"/>
  <c r="H32" i="1" s="1"/>
  <c r="I32" i="1" s="1"/>
  <c r="J32" i="1" s="1"/>
  <c r="G33" i="1"/>
  <c r="G34" i="1"/>
  <c r="G35" i="1"/>
  <c r="G36" i="1"/>
  <c r="H36" i="1" s="1"/>
  <c r="I36" i="1" s="1"/>
  <c r="J36" i="1" s="1"/>
  <c r="G37" i="1"/>
  <c r="G38" i="1"/>
  <c r="G39" i="1"/>
  <c r="G40" i="1"/>
  <c r="H40" i="1" s="1"/>
  <c r="I40" i="1" s="1"/>
  <c r="J40" i="1" s="1"/>
  <c r="G41" i="1"/>
  <c r="G42" i="1"/>
  <c r="G43" i="1"/>
  <c r="G44" i="1"/>
  <c r="H44" i="1" s="1"/>
  <c r="I44" i="1" s="1"/>
  <c r="J44" i="1" s="1"/>
  <c r="G45" i="1"/>
  <c r="G46" i="1"/>
  <c r="G47" i="1"/>
  <c r="G48" i="1"/>
  <c r="H48" i="1" s="1"/>
  <c r="I48" i="1" s="1"/>
  <c r="J48" i="1" s="1"/>
  <c r="G49" i="1"/>
  <c r="G50" i="1"/>
  <c r="G51" i="1"/>
  <c r="G52" i="1"/>
  <c r="H52" i="1" s="1"/>
  <c r="I52" i="1" s="1"/>
  <c r="J52" i="1" s="1"/>
  <c r="G53" i="1"/>
  <c r="G54" i="1"/>
  <c r="G55" i="1"/>
  <c r="G56" i="1"/>
  <c r="H56" i="1" s="1"/>
  <c r="I56" i="1" s="1"/>
  <c r="J56" i="1" s="1"/>
  <c r="G57" i="1"/>
  <c r="G58" i="1"/>
  <c r="G59" i="1"/>
  <c r="G60" i="1"/>
  <c r="H60" i="1" s="1"/>
  <c r="I60" i="1" s="1"/>
  <c r="J60" i="1" s="1"/>
  <c r="G61" i="1"/>
  <c r="G62" i="1"/>
  <c r="G63" i="1"/>
  <c r="G64" i="1"/>
  <c r="H64" i="1" s="1"/>
  <c r="I64" i="1" s="1"/>
  <c r="J64" i="1" s="1"/>
  <c r="G65" i="1"/>
  <c r="G66" i="1"/>
  <c r="G67" i="1"/>
  <c r="G68" i="1"/>
  <c r="H68" i="1" s="1"/>
  <c r="I68" i="1" s="1"/>
  <c r="J68" i="1" s="1"/>
  <c r="G69" i="1"/>
  <c r="G70" i="1"/>
  <c r="G71" i="1"/>
  <c r="G72" i="1"/>
  <c r="H72" i="1" s="1"/>
  <c r="I72" i="1" s="1"/>
  <c r="J72" i="1" s="1"/>
  <c r="G73" i="1"/>
  <c r="G74" i="1"/>
  <c r="G75" i="1"/>
  <c r="G76" i="1"/>
  <c r="H76" i="1" s="1"/>
  <c r="I76" i="1" s="1"/>
  <c r="J76" i="1" s="1"/>
  <c r="G77" i="1"/>
  <c r="G78" i="1"/>
  <c r="G79" i="1"/>
  <c r="G80" i="1"/>
  <c r="H80" i="1" s="1"/>
  <c r="I80" i="1" s="1"/>
  <c r="J80" i="1" s="1"/>
  <c r="G81" i="1"/>
  <c r="G82" i="1"/>
  <c r="G83" i="1"/>
  <c r="G84" i="1"/>
  <c r="H84" i="1" s="1"/>
  <c r="I84" i="1" s="1"/>
  <c r="J84" i="1" s="1"/>
  <c r="G85" i="1"/>
  <c r="G86" i="1"/>
  <c r="G87" i="1"/>
  <c r="G88" i="1"/>
  <c r="H88" i="1" s="1"/>
  <c r="I88" i="1" s="1"/>
  <c r="J88" i="1" s="1"/>
  <c r="G89" i="1"/>
  <c r="G90" i="1"/>
  <c r="G91" i="1"/>
  <c r="G92" i="1"/>
  <c r="H92" i="1" s="1"/>
  <c r="I92" i="1" s="1"/>
  <c r="J92" i="1" s="1"/>
  <c r="G93" i="1"/>
  <c r="G94" i="1"/>
  <c r="G95" i="1"/>
  <c r="G96" i="1"/>
  <c r="H96" i="1" s="1"/>
  <c r="I96" i="1" s="1"/>
  <c r="J96" i="1" s="1"/>
  <c r="G97" i="1"/>
  <c r="G98" i="1"/>
  <c r="G99" i="1"/>
  <c r="G100" i="1"/>
  <c r="H100" i="1" s="1"/>
  <c r="I100" i="1" s="1"/>
  <c r="J100" i="1" s="1"/>
  <c r="G101" i="1"/>
  <c r="G102" i="1"/>
  <c r="G103" i="1"/>
  <c r="G104" i="1"/>
  <c r="H104" i="1" s="1"/>
  <c r="I104" i="1" s="1"/>
  <c r="J104" i="1" s="1"/>
  <c r="G105" i="1"/>
  <c r="G106" i="1"/>
  <c r="G107" i="1"/>
  <c r="G108" i="1"/>
  <c r="H108" i="1" s="1"/>
  <c r="I108" i="1" s="1"/>
  <c r="J108" i="1" s="1"/>
  <c r="G109" i="1"/>
  <c r="G110" i="1"/>
  <c r="G111" i="1"/>
  <c r="G112" i="1"/>
  <c r="H112" i="1" s="1"/>
  <c r="I112" i="1" s="1"/>
  <c r="J112" i="1" s="1"/>
  <c r="G113" i="1"/>
  <c r="G114" i="1"/>
  <c r="G115" i="1"/>
  <c r="G116" i="1"/>
  <c r="H116" i="1" s="1"/>
  <c r="I116" i="1" s="1"/>
  <c r="J116" i="1" s="1"/>
  <c r="G117" i="1"/>
  <c r="G118" i="1"/>
  <c r="G119" i="1"/>
  <c r="G120" i="1"/>
  <c r="H120" i="1" s="1"/>
  <c r="I120" i="1" s="1"/>
  <c r="J120" i="1" s="1"/>
  <c r="G121" i="1"/>
  <c r="G122" i="1"/>
  <c r="G123" i="1"/>
  <c r="G124" i="1"/>
  <c r="H124" i="1" s="1"/>
  <c r="I124" i="1" s="1"/>
  <c r="J124" i="1" s="1"/>
  <c r="G125" i="1"/>
  <c r="G126" i="1"/>
  <c r="G127" i="1"/>
  <c r="G128" i="1"/>
  <c r="H128" i="1" s="1"/>
  <c r="I128" i="1" s="1"/>
  <c r="J128" i="1" s="1"/>
  <c r="G129" i="1"/>
  <c r="G130" i="1"/>
  <c r="G131" i="1"/>
  <c r="G132" i="1"/>
  <c r="H132" i="1" s="1"/>
  <c r="I132" i="1" s="1"/>
  <c r="J132" i="1" s="1"/>
  <c r="G133" i="1"/>
  <c r="G134" i="1"/>
  <c r="G135" i="1"/>
  <c r="G136" i="1"/>
  <c r="H136" i="1" s="1"/>
  <c r="I136" i="1" s="1"/>
  <c r="J136" i="1" s="1"/>
  <c r="G137" i="1"/>
  <c r="G138" i="1"/>
  <c r="G139" i="1"/>
  <c r="G140" i="1"/>
  <c r="H140" i="1" s="1"/>
  <c r="I140" i="1" s="1"/>
  <c r="J140" i="1" s="1"/>
  <c r="G141" i="1"/>
  <c r="G142" i="1"/>
  <c r="G143" i="1"/>
  <c r="G144" i="1"/>
  <c r="H144" i="1" s="1"/>
  <c r="I144" i="1" s="1"/>
  <c r="J144" i="1" s="1"/>
  <c r="G145" i="1"/>
  <c r="G146" i="1"/>
  <c r="G147" i="1"/>
  <c r="G148" i="1"/>
  <c r="H148" i="1" s="1"/>
  <c r="I148" i="1" s="1"/>
  <c r="J148" i="1" s="1"/>
  <c r="G149" i="1"/>
  <c r="G150" i="1"/>
  <c r="G151" i="1"/>
  <c r="G152" i="1"/>
  <c r="H152" i="1" s="1"/>
  <c r="I152" i="1" s="1"/>
  <c r="J152" i="1" s="1"/>
  <c r="G153" i="1"/>
  <c r="G154" i="1"/>
  <c r="G155" i="1"/>
  <c r="G156" i="1"/>
  <c r="H156" i="1" s="1"/>
  <c r="I156" i="1" s="1"/>
  <c r="J156" i="1" s="1"/>
  <c r="G157" i="1"/>
  <c r="G158" i="1"/>
  <c r="G159" i="1"/>
  <c r="G160" i="1"/>
  <c r="H160" i="1" s="1"/>
  <c r="I160" i="1" s="1"/>
  <c r="J160" i="1" s="1"/>
  <c r="G161" i="1"/>
  <c r="G162" i="1"/>
  <c r="G163" i="1"/>
  <c r="G164" i="1"/>
  <c r="H164" i="1" s="1"/>
  <c r="I164" i="1" s="1"/>
  <c r="J164" i="1" s="1"/>
  <c r="G165" i="1"/>
  <c r="G166" i="1"/>
  <c r="G167" i="1"/>
  <c r="G168" i="1"/>
  <c r="H168" i="1" s="1"/>
  <c r="I168" i="1" s="1"/>
  <c r="J168" i="1" s="1"/>
  <c r="G169" i="1"/>
  <c r="G170" i="1"/>
  <c r="G171" i="1"/>
  <c r="G172" i="1"/>
  <c r="H172" i="1" s="1"/>
  <c r="I172" i="1" s="1"/>
  <c r="J172" i="1" s="1"/>
  <c r="G173" i="1"/>
  <c r="G174" i="1"/>
  <c r="G175" i="1"/>
  <c r="G176" i="1"/>
  <c r="H176" i="1" s="1"/>
  <c r="I176" i="1" s="1"/>
  <c r="J176" i="1" s="1"/>
  <c r="G177" i="1"/>
  <c r="G178" i="1"/>
  <c r="G179" i="1"/>
  <c r="G180" i="1"/>
  <c r="H180" i="1" s="1"/>
  <c r="I180" i="1" s="1"/>
  <c r="J180" i="1" s="1"/>
  <c r="G181" i="1"/>
  <c r="G182" i="1"/>
  <c r="G183" i="1"/>
  <c r="G184" i="1"/>
  <c r="H184" i="1" s="1"/>
  <c r="I184" i="1" s="1"/>
  <c r="J184" i="1" s="1"/>
  <c r="G185" i="1"/>
  <c r="G186" i="1"/>
  <c r="G187" i="1"/>
  <c r="G188" i="1"/>
  <c r="H188" i="1" s="1"/>
  <c r="I188" i="1" s="1"/>
  <c r="J188" i="1" s="1"/>
  <c r="G189" i="1"/>
  <c r="G190" i="1"/>
  <c r="G191" i="1"/>
  <c r="G192" i="1"/>
  <c r="H192" i="1" s="1"/>
  <c r="I192" i="1" s="1"/>
  <c r="J192" i="1" s="1"/>
  <c r="G193" i="1"/>
  <c r="G194" i="1"/>
  <c r="G195" i="1"/>
  <c r="G196" i="1"/>
  <c r="H196" i="1" s="1"/>
  <c r="I196" i="1" s="1"/>
  <c r="J196" i="1" s="1"/>
  <c r="G197" i="1"/>
  <c r="G198" i="1"/>
  <c r="G199" i="1"/>
  <c r="G200" i="1"/>
  <c r="H200" i="1" s="1"/>
  <c r="I200" i="1" s="1"/>
  <c r="J200" i="1" s="1"/>
  <c r="G201" i="1"/>
  <c r="G202" i="1"/>
  <c r="G203" i="1"/>
  <c r="G204" i="1"/>
  <c r="H204" i="1" s="1"/>
  <c r="I204" i="1" s="1"/>
  <c r="J204" i="1" s="1"/>
  <c r="G205" i="1"/>
  <c r="G206" i="1"/>
  <c r="G207" i="1"/>
  <c r="G208" i="1"/>
  <c r="H208" i="1" s="1"/>
  <c r="I208" i="1" s="1"/>
  <c r="J208" i="1" s="1"/>
  <c r="G209" i="1"/>
  <c r="G210" i="1"/>
  <c r="G211" i="1"/>
  <c r="G212" i="1"/>
  <c r="H212" i="1" s="1"/>
  <c r="I212" i="1" s="1"/>
  <c r="J212" i="1" s="1"/>
  <c r="G213" i="1"/>
  <c r="G214" i="1"/>
  <c r="G215" i="1"/>
  <c r="G216" i="1"/>
  <c r="H216" i="1" s="1"/>
  <c r="I216" i="1" s="1"/>
  <c r="J216" i="1" s="1"/>
  <c r="G217" i="1"/>
  <c r="G218" i="1"/>
  <c r="G219" i="1"/>
  <c r="G220" i="1"/>
  <c r="H220" i="1" s="1"/>
  <c r="I220" i="1" s="1"/>
  <c r="J220" i="1" s="1"/>
  <c r="G221" i="1"/>
  <c r="G222" i="1"/>
  <c r="G223" i="1"/>
  <c r="G224" i="1"/>
  <c r="H224" i="1" s="1"/>
  <c r="I224" i="1" s="1"/>
  <c r="J224" i="1" s="1"/>
  <c r="G225" i="1"/>
  <c r="G226" i="1"/>
  <c r="G227" i="1"/>
  <c r="G228" i="1"/>
  <c r="H228" i="1" s="1"/>
  <c r="I228" i="1" s="1"/>
  <c r="J228" i="1" s="1"/>
  <c r="G229" i="1"/>
  <c r="G230" i="1"/>
  <c r="G231" i="1"/>
  <c r="G232" i="1"/>
  <c r="H232" i="1" s="1"/>
  <c r="I232" i="1" s="1"/>
  <c r="J232" i="1" s="1"/>
  <c r="G233" i="1"/>
  <c r="G234" i="1"/>
  <c r="G235" i="1"/>
  <c r="G236" i="1"/>
  <c r="H236" i="1" s="1"/>
  <c r="I236" i="1" s="1"/>
  <c r="J236" i="1" s="1"/>
  <c r="G237" i="1"/>
  <c r="G238" i="1"/>
  <c r="G239" i="1"/>
  <c r="G240" i="1"/>
  <c r="H240" i="1" s="1"/>
  <c r="I240" i="1" s="1"/>
  <c r="J240" i="1" s="1"/>
  <c r="G241" i="1"/>
  <c r="G242" i="1"/>
  <c r="G243" i="1"/>
  <c r="G244" i="1"/>
  <c r="H244" i="1" s="1"/>
  <c r="I244" i="1" s="1"/>
  <c r="J244" i="1" s="1"/>
  <c r="G245" i="1"/>
  <c r="G246" i="1"/>
  <c r="G247" i="1"/>
  <c r="G248" i="1"/>
  <c r="H248" i="1" s="1"/>
  <c r="I248" i="1" s="1"/>
  <c r="J248" i="1" s="1"/>
  <c r="G249" i="1"/>
  <c r="G250" i="1"/>
  <c r="G251" i="1"/>
  <c r="G252" i="1"/>
  <c r="H252" i="1" s="1"/>
  <c r="I252" i="1" s="1"/>
  <c r="J252" i="1" s="1"/>
  <c r="G253" i="1"/>
  <c r="G254" i="1"/>
  <c r="G255" i="1"/>
  <c r="G256" i="1"/>
  <c r="H256" i="1" s="1"/>
  <c r="I256" i="1" s="1"/>
  <c r="J256" i="1" s="1"/>
  <c r="G257" i="1"/>
  <c r="G258" i="1"/>
  <c r="G259" i="1"/>
  <c r="G260" i="1"/>
  <c r="H260" i="1" s="1"/>
  <c r="I260" i="1" s="1"/>
  <c r="J260" i="1" s="1"/>
  <c r="G261" i="1"/>
  <c r="G262" i="1"/>
  <c r="G263" i="1"/>
  <c r="G264" i="1"/>
  <c r="H264" i="1" s="1"/>
  <c r="I264" i="1" s="1"/>
  <c r="J264" i="1" s="1"/>
  <c r="G265" i="1"/>
  <c r="G266" i="1"/>
  <c r="G267" i="1"/>
  <c r="G268" i="1"/>
  <c r="H268" i="1" s="1"/>
  <c r="I268" i="1" s="1"/>
  <c r="J268" i="1" s="1"/>
  <c r="G269" i="1"/>
  <c r="G270" i="1"/>
  <c r="G271" i="1"/>
  <c r="G272" i="1"/>
  <c r="H272" i="1" s="1"/>
  <c r="I272" i="1" s="1"/>
  <c r="J272" i="1" s="1"/>
  <c r="G273" i="1"/>
  <c r="G274" i="1"/>
  <c r="G275" i="1"/>
  <c r="G276" i="1"/>
  <c r="H276" i="1" s="1"/>
  <c r="I276" i="1" s="1"/>
  <c r="J276" i="1" s="1"/>
  <c r="G277" i="1"/>
  <c r="G278" i="1"/>
  <c r="G279" i="1"/>
  <c r="G280" i="1"/>
  <c r="H280" i="1" s="1"/>
  <c r="I280" i="1" s="1"/>
  <c r="J280" i="1" s="1"/>
  <c r="G281" i="1"/>
  <c r="G282" i="1"/>
  <c r="G283" i="1"/>
  <c r="G284" i="1"/>
  <c r="H284" i="1" s="1"/>
  <c r="I284" i="1" s="1"/>
  <c r="J284" i="1" s="1"/>
  <c r="G285" i="1"/>
  <c r="G286" i="1"/>
  <c r="G287" i="1"/>
  <c r="G288" i="1"/>
  <c r="H288" i="1" s="1"/>
  <c r="I288" i="1" s="1"/>
  <c r="J288" i="1" s="1"/>
  <c r="G289" i="1"/>
  <c r="G290" i="1"/>
  <c r="G291" i="1"/>
  <c r="G292" i="1"/>
  <c r="H292" i="1" s="1"/>
  <c r="I292" i="1" s="1"/>
  <c r="J292" i="1" s="1"/>
  <c r="G293" i="1"/>
  <c r="G294" i="1"/>
  <c r="G295" i="1"/>
  <c r="G296" i="1"/>
  <c r="H296" i="1" s="1"/>
  <c r="I296" i="1" s="1"/>
  <c r="J296" i="1" s="1"/>
  <c r="G297" i="1"/>
  <c r="G298" i="1"/>
  <c r="G299" i="1"/>
  <c r="G300" i="1"/>
  <c r="H300" i="1" s="1"/>
  <c r="I300" i="1" s="1"/>
  <c r="J300" i="1" s="1"/>
  <c r="G301" i="1"/>
  <c r="G302" i="1"/>
  <c r="G303" i="1"/>
  <c r="G304" i="1"/>
  <c r="H304" i="1" s="1"/>
  <c r="I304" i="1" s="1"/>
  <c r="J304" i="1" s="1"/>
  <c r="G305" i="1"/>
  <c r="G306" i="1"/>
  <c r="G307" i="1"/>
  <c r="G308" i="1"/>
  <c r="H308" i="1" s="1"/>
  <c r="I308" i="1" s="1"/>
  <c r="J308" i="1" s="1"/>
  <c r="G309" i="1"/>
  <c r="G310" i="1"/>
  <c r="G311" i="1"/>
  <c r="G312" i="1"/>
  <c r="H312" i="1" s="1"/>
  <c r="I312" i="1" s="1"/>
  <c r="J312" i="1" s="1"/>
  <c r="G313" i="1"/>
  <c r="G314" i="1"/>
  <c r="G315" i="1"/>
  <c r="G316" i="1"/>
  <c r="H316" i="1" s="1"/>
  <c r="I316" i="1" s="1"/>
  <c r="J316" i="1" s="1"/>
  <c r="G317" i="1"/>
  <c r="G318" i="1"/>
  <c r="G319" i="1"/>
  <c r="G320" i="1"/>
  <c r="H320" i="1" s="1"/>
  <c r="I320" i="1" s="1"/>
  <c r="J320" i="1" s="1"/>
  <c r="G321" i="1"/>
  <c r="G322" i="1"/>
  <c r="G323" i="1"/>
  <c r="G324" i="1"/>
  <c r="H324" i="1" s="1"/>
  <c r="I324" i="1" s="1"/>
  <c r="J324" i="1" s="1"/>
  <c r="G325" i="1"/>
  <c r="G326" i="1"/>
  <c r="G327" i="1"/>
  <c r="G328" i="1"/>
  <c r="H328" i="1" s="1"/>
  <c r="I328" i="1" s="1"/>
  <c r="J328" i="1" s="1"/>
  <c r="G329" i="1"/>
  <c r="G330" i="1"/>
  <c r="G331" i="1"/>
  <c r="G332" i="1"/>
  <c r="H332" i="1" s="1"/>
  <c r="I332" i="1" s="1"/>
  <c r="J332" i="1" s="1"/>
  <c r="G333" i="1"/>
  <c r="G334" i="1"/>
  <c r="G335" i="1"/>
  <c r="G336" i="1"/>
  <c r="H336" i="1" s="1"/>
  <c r="I336" i="1" s="1"/>
  <c r="J336" i="1" s="1"/>
  <c r="G337" i="1"/>
  <c r="G338" i="1"/>
  <c r="G339" i="1"/>
  <c r="G340" i="1"/>
  <c r="H340" i="1" s="1"/>
  <c r="I340" i="1" s="1"/>
  <c r="J340" i="1" s="1"/>
  <c r="G341" i="1"/>
  <c r="G342" i="1"/>
  <c r="G343" i="1"/>
  <c r="G344" i="1"/>
  <c r="H344" i="1" s="1"/>
  <c r="I344" i="1" s="1"/>
  <c r="J344" i="1" s="1"/>
  <c r="G345" i="1"/>
  <c r="G346" i="1"/>
  <c r="G347" i="1"/>
  <c r="G348" i="1"/>
  <c r="H348" i="1" s="1"/>
  <c r="I348" i="1" s="1"/>
  <c r="J348" i="1" s="1"/>
  <c r="G349" i="1"/>
  <c r="G350" i="1"/>
  <c r="G351" i="1"/>
  <c r="G352" i="1"/>
  <c r="H352" i="1" s="1"/>
  <c r="I352" i="1" s="1"/>
  <c r="J352" i="1" s="1"/>
  <c r="G353" i="1"/>
  <c r="G354" i="1"/>
  <c r="G355" i="1"/>
  <c r="G356" i="1"/>
  <c r="H356" i="1" s="1"/>
  <c r="I356" i="1" s="1"/>
  <c r="J356" i="1" s="1"/>
  <c r="G357" i="1"/>
  <c r="G358" i="1"/>
  <c r="G359" i="1"/>
  <c r="G360" i="1"/>
  <c r="H360" i="1" s="1"/>
  <c r="I360" i="1" s="1"/>
  <c r="J360" i="1" s="1"/>
  <c r="G361" i="1"/>
  <c r="G362" i="1"/>
  <c r="G363" i="1"/>
  <c r="G364" i="1"/>
  <c r="H364" i="1" s="1"/>
  <c r="I364" i="1" s="1"/>
  <c r="J364" i="1" s="1"/>
  <c r="G365" i="1"/>
  <c r="G366" i="1"/>
  <c r="G367" i="1"/>
  <c r="G368" i="1"/>
  <c r="H368" i="1" s="1"/>
  <c r="I368" i="1" s="1"/>
  <c r="J368" i="1" s="1"/>
  <c r="G369" i="1"/>
  <c r="G370" i="1"/>
  <c r="G371" i="1"/>
  <c r="G372" i="1"/>
  <c r="H372" i="1" s="1"/>
  <c r="I372" i="1" s="1"/>
  <c r="J372" i="1" s="1"/>
  <c r="G373" i="1"/>
  <c r="G374" i="1"/>
  <c r="G375" i="1"/>
  <c r="G376" i="1"/>
  <c r="H376" i="1" s="1"/>
  <c r="I376" i="1" s="1"/>
  <c r="J376" i="1" s="1"/>
  <c r="G4" i="1"/>
  <c r="H4" i="1" s="1"/>
  <c r="I4" i="1" s="1"/>
  <c r="J4" i="1" s="1"/>
  <c r="C86" i="4"/>
  <c r="C85" i="4"/>
  <c r="C84" i="4"/>
  <c r="C83" i="4"/>
  <c r="C82" i="4"/>
  <c r="C81" i="4"/>
  <c r="C80" i="4"/>
  <c r="C79" i="4"/>
  <c r="C88" i="4"/>
  <c r="C76" i="4"/>
  <c r="C75" i="4"/>
  <c r="C74" i="4"/>
  <c r="C73" i="4"/>
  <c r="C72" i="4"/>
  <c r="C71" i="4"/>
  <c r="C70" i="4"/>
  <c r="C69" i="4"/>
  <c r="C78" i="4"/>
  <c r="C66" i="4"/>
  <c r="C65" i="4"/>
  <c r="C64" i="4"/>
  <c r="C63" i="4"/>
  <c r="C62" i="4"/>
  <c r="C61" i="4"/>
  <c r="C60" i="4"/>
  <c r="C59" i="4"/>
  <c r="C68" i="4"/>
  <c r="C56" i="4"/>
  <c r="C55" i="4"/>
  <c r="C54" i="4"/>
  <c r="C53" i="4"/>
  <c r="C52" i="4"/>
  <c r="C51" i="4"/>
  <c r="C50" i="4"/>
  <c r="C49" i="4"/>
  <c r="C58" i="4"/>
  <c r="C48" i="4"/>
  <c r="C46" i="4"/>
  <c r="C45" i="4"/>
  <c r="C44" i="4"/>
  <c r="C43" i="4"/>
  <c r="C42" i="4"/>
  <c r="C41" i="4"/>
  <c r="C40" i="4"/>
  <c r="C39" i="4"/>
  <c r="C36" i="4"/>
  <c r="C35" i="4"/>
  <c r="C34" i="4"/>
  <c r="C38" i="4"/>
  <c r="A37" i="4"/>
  <c r="C33" i="4"/>
  <c r="C31" i="4"/>
  <c r="C30" i="4"/>
  <c r="C29" i="4"/>
  <c r="C28" i="4"/>
  <c r="C27" i="4"/>
  <c r="C26" i="4"/>
  <c r="C25" i="4"/>
  <c r="C24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C23" i="4"/>
  <c r="C22" i="4"/>
  <c r="C21" i="4"/>
  <c r="C20" i="4"/>
  <c r="C19" i="4"/>
  <c r="C14" i="4"/>
  <c r="C18" i="4"/>
  <c r="A23" i="4"/>
  <c r="A22" i="4"/>
  <c r="A21" i="4"/>
  <c r="A20" i="4"/>
  <c r="A19" i="4"/>
  <c r="A18" i="4"/>
  <c r="A17" i="4"/>
  <c r="A16" i="4"/>
  <c r="A15" i="4"/>
  <c r="A14" i="4"/>
  <c r="A13" i="4"/>
  <c r="A12" i="4"/>
  <c r="D14" i="3"/>
  <c r="D13" i="3"/>
  <c r="D12" i="3"/>
  <c r="D11" i="3"/>
  <c r="A11" i="4"/>
  <c r="A10" i="4"/>
  <c r="A9" i="4"/>
  <c r="A8" i="4"/>
  <c r="A7" i="4"/>
  <c r="A6" i="4"/>
  <c r="A5" i="4"/>
  <c r="A4" i="4"/>
  <c r="A3" i="4"/>
  <c r="C5" i="4"/>
  <c r="C4" i="4"/>
  <c r="C3" i="4"/>
  <c r="H15" i="1"/>
  <c r="I15" i="1" s="1"/>
  <c r="J15" i="1" s="1"/>
  <c r="H17" i="1"/>
  <c r="I17" i="1" s="1"/>
  <c r="J17" i="1" s="1"/>
  <c r="H19" i="1"/>
  <c r="I19" i="1" s="1"/>
  <c r="J19" i="1" s="1"/>
  <c r="H21" i="1"/>
  <c r="I21" i="1" s="1"/>
  <c r="J21" i="1" s="1"/>
  <c r="H22" i="1"/>
  <c r="I22" i="1" s="1"/>
  <c r="J22" i="1" s="1"/>
  <c r="H23" i="1"/>
  <c r="I23" i="1" s="1"/>
  <c r="J23" i="1" s="1"/>
  <c r="H25" i="1"/>
  <c r="I25" i="1" s="1"/>
  <c r="J25" i="1" s="1"/>
  <c r="H26" i="1"/>
  <c r="I26" i="1" s="1"/>
  <c r="J26" i="1" s="1"/>
  <c r="H27" i="1"/>
  <c r="I27" i="1" s="1"/>
  <c r="J27" i="1" s="1"/>
  <c r="H29" i="1"/>
  <c r="I29" i="1" s="1"/>
  <c r="J29" i="1" s="1"/>
  <c r="H30" i="1"/>
  <c r="I30" i="1" s="1"/>
  <c r="J30" i="1" s="1"/>
  <c r="H31" i="1"/>
  <c r="I31" i="1" s="1"/>
  <c r="J31" i="1" s="1"/>
  <c r="H33" i="1"/>
  <c r="I33" i="1" s="1"/>
  <c r="J33" i="1" s="1"/>
  <c r="H34" i="1"/>
  <c r="I34" i="1" s="1"/>
  <c r="J34" i="1" s="1"/>
  <c r="H35" i="1"/>
  <c r="I35" i="1" s="1"/>
  <c r="J35" i="1" s="1"/>
  <c r="H37" i="1"/>
  <c r="I37" i="1" s="1"/>
  <c r="J37" i="1" s="1"/>
  <c r="H38" i="1"/>
  <c r="I38" i="1" s="1"/>
  <c r="J38" i="1" s="1"/>
  <c r="H39" i="1"/>
  <c r="I39" i="1" s="1"/>
  <c r="J39" i="1" s="1"/>
  <c r="H41" i="1"/>
  <c r="I41" i="1" s="1"/>
  <c r="J41" i="1" s="1"/>
  <c r="H42" i="1"/>
  <c r="I42" i="1" s="1"/>
  <c r="J42" i="1" s="1"/>
  <c r="H43" i="1"/>
  <c r="I43" i="1" s="1"/>
  <c r="J43" i="1" s="1"/>
  <c r="H45" i="1"/>
  <c r="I45" i="1" s="1"/>
  <c r="J45" i="1" s="1"/>
  <c r="H46" i="1"/>
  <c r="I46" i="1" s="1"/>
  <c r="J46" i="1" s="1"/>
  <c r="H47" i="1"/>
  <c r="I47" i="1" s="1"/>
  <c r="J47" i="1" s="1"/>
  <c r="H49" i="1"/>
  <c r="I49" i="1" s="1"/>
  <c r="J49" i="1" s="1"/>
  <c r="H50" i="1"/>
  <c r="I50" i="1" s="1"/>
  <c r="J50" i="1" s="1"/>
  <c r="H51" i="1"/>
  <c r="I51" i="1" s="1"/>
  <c r="J51" i="1" s="1"/>
  <c r="H53" i="1"/>
  <c r="I53" i="1" s="1"/>
  <c r="J53" i="1" s="1"/>
  <c r="H54" i="1"/>
  <c r="I54" i="1" s="1"/>
  <c r="J54" i="1" s="1"/>
  <c r="H55" i="1"/>
  <c r="I55" i="1" s="1"/>
  <c r="J55" i="1" s="1"/>
  <c r="H57" i="1"/>
  <c r="I57" i="1" s="1"/>
  <c r="J57" i="1" s="1"/>
  <c r="H58" i="1"/>
  <c r="I58" i="1" s="1"/>
  <c r="J58" i="1" s="1"/>
  <c r="H59" i="1"/>
  <c r="I59" i="1" s="1"/>
  <c r="J59" i="1" s="1"/>
  <c r="H61" i="1"/>
  <c r="I61" i="1" s="1"/>
  <c r="J61" i="1" s="1"/>
  <c r="H62" i="1"/>
  <c r="I62" i="1" s="1"/>
  <c r="J62" i="1" s="1"/>
  <c r="H63" i="1"/>
  <c r="I63" i="1" s="1"/>
  <c r="J63" i="1" s="1"/>
  <c r="H65" i="1"/>
  <c r="I65" i="1" s="1"/>
  <c r="J65" i="1" s="1"/>
  <c r="H66" i="1"/>
  <c r="I66" i="1" s="1"/>
  <c r="J66" i="1" s="1"/>
  <c r="H67" i="1"/>
  <c r="I67" i="1" s="1"/>
  <c r="J67" i="1" s="1"/>
  <c r="H69" i="1"/>
  <c r="I69" i="1" s="1"/>
  <c r="J69" i="1" s="1"/>
  <c r="H70" i="1"/>
  <c r="I70" i="1" s="1"/>
  <c r="J70" i="1" s="1"/>
  <c r="H71" i="1"/>
  <c r="I71" i="1" s="1"/>
  <c r="J71" i="1" s="1"/>
  <c r="H73" i="1"/>
  <c r="I73" i="1" s="1"/>
  <c r="J73" i="1" s="1"/>
  <c r="H74" i="1"/>
  <c r="I74" i="1" s="1"/>
  <c r="J74" i="1" s="1"/>
  <c r="H75" i="1"/>
  <c r="I75" i="1" s="1"/>
  <c r="J75" i="1" s="1"/>
  <c r="H77" i="1"/>
  <c r="I77" i="1" s="1"/>
  <c r="J77" i="1" s="1"/>
  <c r="H78" i="1"/>
  <c r="I78" i="1" s="1"/>
  <c r="J78" i="1" s="1"/>
  <c r="H79" i="1"/>
  <c r="I79" i="1" s="1"/>
  <c r="J79" i="1" s="1"/>
  <c r="H81" i="1"/>
  <c r="I81" i="1" s="1"/>
  <c r="J81" i="1" s="1"/>
  <c r="H82" i="1"/>
  <c r="I82" i="1" s="1"/>
  <c r="J82" i="1" s="1"/>
  <c r="H83" i="1"/>
  <c r="I83" i="1" s="1"/>
  <c r="J83" i="1" s="1"/>
  <c r="H85" i="1"/>
  <c r="I85" i="1" s="1"/>
  <c r="J85" i="1" s="1"/>
  <c r="H86" i="1"/>
  <c r="I86" i="1" s="1"/>
  <c r="J86" i="1" s="1"/>
  <c r="H87" i="1"/>
  <c r="I87" i="1" s="1"/>
  <c r="J87" i="1" s="1"/>
  <c r="H89" i="1"/>
  <c r="I89" i="1" s="1"/>
  <c r="J89" i="1" s="1"/>
  <c r="H90" i="1"/>
  <c r="I90" i="1" s="1"/>
  <c r="J90" i="1" s="1"/>
  <c r="H91" i="1"/>
  <c r="I91" i="1" s="1"/>
  <c r="J91" i="1" s="1"/>
  <c r="H93" i="1"/>
  <c r="I93" i="1" s="1"/>
  <c r="J93" i="1" s="1"/>
  <c r="H94" i="1"/>
  <c r="I94" i="1" s="1"/>
  <c r="J94" i="1" s="1"/>
  <c r="H95" i="1"/>
  <c r="I95" i="1" s="1"/>
  <c r="J95" i="1" s="1"/>
  <c r="H97" i="1"/>
  <c r="I97" i="1" s="1"/>
  <c r="J97" i="1" s="1"/>
  <c r="H98" i="1"/>
  <c r="I98" i="1" s="1"/>
  <c r="J98" i="1" s="1"/>
  <c r="H99" i="1"/>
  <c r="I99" i="1" s="1"/>
  <c r="J99" i="1" s="1"/>
  <c r="H101" i="1"/>
  <c r="I101" i="1" s="1"/>
  <c r="J101" i="1" s="1"/>
  <c r="H102" i="1"/>
  <c r="I102" i="1" s="1"/>
  <c r="J102" i="1" s="1"/>
  <c r="H103" i="1"/>
  <c r="I103" i="1" s="1"/>
  <c r="J103" i="1" s="1"/>
  <c r="H105" i="1"/>
  <c r="I105" i="1" s="1"/>
  <c r="J105" i="1" s="1"/>
  <c r="H106" i="1"/>
  <c r="I106" i="1" s="1"/>
  <c r="J106" i="1" s="1"/>
  <c r="H107" i="1"/>
  <c r="I107" i="1" s="1"/>
  <c r="J107" i="1" s="1"/>
  <c r="H109" i="1"/>
  <c r="I109" i="1" s="1"/>
  <c r="J109" i="1" s="1"/>
  <c r="H110" i="1"/>
  <c r="I110" i="1" s="1"/>
  <c r="J110" i="1" s="1"/>
  <c r="H111" i="1"/>
  <c r="I111" i="1" s="1"/>
  <c r="J111" i="1" s="1"/>
  <c r="H113" i="1"/>
  <c r="I113" i="1" s="1"/>
  <c r="J113" i="1" s="1"/>
  <c r="H114" i="1"/>
  <c r="I114" i="1" s="1"/>
  <c r="J114" i="1" s="1"/>
  <c r="H115" i="1"/>
  <c r="I115" i="1" s="1"/>
  <c r="J115" i="1" s="1"/>
  <c r="H117" i="1"/>
  <c r="I117" i="1" s="1"/>
  <c r="J117" i="1" s="1"/>
  <c r="H118" i="1"/>
  <c r="I118" i="1" s="1"/>
  <c r="J118" i="1" s="1"/>
  <c r="H119" i="1"/>
  <c r="I119" i="1" s="1"/>
  <c r="J119" i="1" s="1"/>
  <c r="H121" i="1"/>
  <c r="I121" i="1" s="1"/>
  <c r="J121" i="1" s="1"/>
  <c r="H122" i="1"/>
  <c r="I122" i="1" s="1"/>
  <c r="J122" i="1" s="1"/>
  <c r="H123" i="1"/>
  <c r="I123" i="1" s="1"/>
  <c r="J123" i="1" s="1"/>
  <c r="H125" i="1"/>
  <c r="I125" i="1" s="1"/>
  <c r="J125" i="1" s="1"/>
  <c r="H126" i="1"/>
  <c r="I126" i="1" s="1"/>
  <c r="J126" i="1" s="1"/>
  <c r="H127" i="1"/>
  <c r="I127" i="1" s="1"/>
  <c r="J127" i="1" s="1"/>
  <c r="H129" i="1"/>
  <c r="I129" i="1" s="1"/>
  <c r="J129" i="1" s="1"/>
  <c r="H130" i="1"/>
  <c r="I130" i="1" s="1"/>
  <c r="J130" i="1" s="1"/>
  <c r="H131" i="1"/>
  <c r="I131" i="1" s="1"/>
  <c r="J131" i="1" s="1"/>
  <c r="H133" i="1"/>
  <c r="I133" i="1" s="1"/>
  <c r="J133" i="1" s="1"/>
  <c r="H134" i="1"/>
  <c r="I134" i="1" s="1"/>
  <c r="J134" i="1" s="1"/>
  <c r="H135" i="1"/>
  <c r="I135" i="1" s="1"/>
  <c r="J135" i="1" s="1"/>
  <c r="H137" i="1"/>
  <c r="I137" i="1" s="1"/>
  <c r="J137" i="1" s="1"/>
  <c r="H138" i="1"/>
  <c r="I138" i="1" s="1"/>
  <c r="J138" i="1" s="1"/>
  <c r="H139" i="1"/>
  <c r="I139" i="1" s="1"/>
  <c r="J139" i="1" s="1"/>
  <c r="H141" i="1"/>
  <c r="I141" i="1" s="1"/>
  <c r="J141" i="1" s="1"/>
  <c r="H142" i="1"/>
  <c r="I142" i="1" s="1"/>
  <c r="J142" i="1" s="1"/>
  <c r="H143" i="1"/>
  <c r="I143" i="1" s="1"/>
  <c r="J143" i="1" s="1"/>
  <c r="H145" i="1"/>
  <c r="I145" i="1" s="1"/>
  <c r="J145" i="1" s="1"/>
  <c r="H146" i="1"/>
  <c r="I146" i="1" s="1"/>
  <c r="J146" i="1" s="1"/>
  <c r="H147" i="1"/>
  <c r="I147" i="1" s="1"/>
  <c r="J147" i="1" s="1"/>
  <c r="H149" i="1"/>
  <c r="I149" i="1" s="1"/>
  <c r="J149" i="1" s="1"/>
  <c r="H150" i="1"/>
  <c r="I150" i="1" s="1"/>
  <c r="J150" i="1" s="1"/>
  <c r="H151" i="1"/>
  <c r="I151" i="1" s="1"/>
  <c r="J151" i="1" s="1"/>
  <c r="H153" i="1"/>
  <c r="I153" i="1" s="1"/>
  <c r="J153" i="1" s="1"/>
  <c r="H154" i="1"/>
  <c r="I154" i="1" s="1"/>
  <c r="J154" i="1" s="1"/>
  <c r="H155" i="1"/>
  <c r="I155" i="1" s="1"/>
  <c r="J155" i="1" s="1"/>
  <c r="H157" i="1"/>
  <c r="I157" i="1" s="1"/>
  <c r="J157" i="1" s="1"/>
  <c r="H158" i="1"/>
  <c r="I158" i="1" s="1"/>
  <c r="J158" i="1" s="1"/>
  <c r="H159" i="1"/>
  <c r="I159" i="1" s="1"/>
  <c r="J159" i="1" s="1"/>
  <c r="H161" i="1"/>
  <c r="I161" i="1" s="1"/>
  <c r="J161" i="1" s="1"/>
  <c r="H162" i="1"/>
  <c r="I162" i="1" s="1"/>
  <c r="J162" i="1" s="1"/>
  <c r="H163" i="1"/>
  <c r="I163" i="1" s="1"/>
  <c r="J163" i="1" s="1"/>
  <c r="H165" i="1"/>
  <c r="I165" i="1" s="1"/>
  <c r="J165" i="1" s="1"/>
  <c r="H166" i="1"/>
  <c r="I166" i="1" s="1"/>
  <c r="J166" i="1" s="1"/>
  <c r="H167" i="1"/>
  <c r="I167" i="1" s="1"/>
  <c r="J167" i="1" s="1"/>
  <c r="H169" i="1"/>
  <c r="I169" i="1" s="1"/>
  <c r="J169" i="1" s="1"/>
  <c r="H170" i="1"/>
  <c r="I170" i="1" s="1"/>
  <c r="J170" i="1" s="1"/>
  <c r="H171" i="1"/>
  <c r="I171" i="1" s="1"/>
  <c r="J171" i="1" s="1"/>
  <c r="H173" i="1"/>
  <c r="I173" i="1" s="1"/>
  <c r="J173" i="1" s="1"/>
  <c r="H174" i="1"/>
  <c r="I174" i="1" s="1"/>
  <c r="J174" i="1" s="1"/>
  <c r="H175" i="1"/>
  <c r="I175" i="1" s="1"/>
  <c r="J175" i="1" s="1"/>
  <c r="H177" i="1"/>
  <c r="I177" i="1" s="1"/>
  <c r="J177" i="1" s="1"/>
  <c r="H178" i="1"/>
  <c r="I178" i="1" s="1"/>
  <c r="J178" i="1" s="1"/>
  <c r="H179" i="1"/>
  <c r="I179" i="1"/>
  <c r="J179" i="1" s="1"/>
  <c r="H181" i="1"/>
  <c r="I181" i="1" s="1"/>
  <c r="J181" i="1" s="1"/>
  <c r="H182" i="1"/>
  <c r="I182" i="1" s="1"/>
  <c r="J182" i="1" s="1"/>
  <c r="H183" i="1"/>
  <c r="I183" i="1" s="1"/>
  <c r="J183" i="1" s="1"/>
  <c r="H185" i="1"/>
  <c r="I185" i="1"/>
  <c r="J185" i="1" s="1"/>
  <c r="H186" i="1"/>
  <c r="I186" i="1" s="1"/>
  <c r="J186" i="1" s="1"/>
  <c r="H187" i="1"/>
  <c r="I187" i="1" s="1"/>
  <c r="J187" i="1" s="1"/>
  <c r="H189" i="1"/>
  <c r="I189" i="1"/>
  <c r="J189" i="1" s="1"/>
  <c r="H190" i="1"/>
  <c r="I190" i="1" s="1"/>
  <c r="J190" i="1" s="1"/>
  <c r="H191" i="1"/>
  <c r="I191" i="1"/>
  <c r="J191" i="1" s="1"/>
  <c r="H193" i="1"/>
  <c r="I193" i="1" s="1"/>
  <c r="J193" i="1" s="1"/>
  <c r="H194" i="1"/>
  <c r="I194" i="1" s="1"/>
  <c r="J194" i="1" s="1"/>
  <c r="H195" i="1"/>
  <c r="I195" i="1"/>
  <c r="J195" i="1" s="1"/>
  <c r="H197" i="1"/>
  <c r="I197" i="1"/>
  <c r="J197" i="1" s="1"/>
  <c r="H198" i="1"/>
  <c r="I198" i="1" s="1"/>
  <c r="J198" i="1" s="1"/>
  <c r="H199" i="1"/>
  <c r="I199" i="1" s="1"/>
  <c r="J199" i="1" s="1"/>
  <c r="H201" i="1"/>
  <c r="I201" i="1"/>
  <c r="J201" i="1" s="1"/>
  <c r="H202" i="1"/>
  <c r="I202" i="1" s="1"/>
  <c r="J202" i="1" s="1"/>
  <c r="H203" i="1"/>
  <c r="I203" i="1"/>
  <c r="J203" i="1" s="1"/>
  <c r="H205" i="1"/>
  <c r="I205" i="1"/>
  <c r="J205" i="1" s="1"/>
  <c r="H206" i="1"/>
  <c r="I206" i="1" s="1"/>
  <c r="J206" i="1" s="1"/>
  <c r="H207" i="1"/>
  <c r="I207" i="1"/>
  <c r="J207" i="1" s="1"/>
  <c r="H209" i="1"/>
  <c r="I209" i="1" s="1"/>
  <c r="J209" i="1" s="1"/>
  <c r="H210" i="1"/>
  <c r="I210" i="1" s="1"/>
  <c r="J210" i="1" s="1"/>
  <c r="H211" i="1"/>
  <c r="I211" i="1"/>
  <c r="J211" i="1" s="1"/>
  <c r="H213" i="1"/>
  <c r="I213" i="1"/>
  <c r="J213" i="1" s="1"/>
  <c r="H214" i="1"/>
  <c r="I214" i="1" s="1"/>
  <c r="J214" i="1" s="1"/>
  <c r="H215" i="1"/>
  <c r="I215" i="1" s="1"/>
  <c r="J215" i="1" s="1"/>
  <c r="H217" i="1"/>
  <c r="I217" i="1"/>
  <c r="J217" i="1" s="1"/>
  <c r="H218" i="1"/>
  <c r="I218" i="1" s="1"/>
  <c r="J218" i="1" s="1"/>
  <c r="H219" i="1"/>
  <c r="I219" i="1"/>
  <c r="J219" i="1" s="1"/>
  <c r="H221" i="1"/>
  <c r="I221" i="1"/>
  <c r="J221" i="1" s="1"/>
  <c r="H222" i="1"/>
  <c r="I222" i="1" s="1"/>
  <c r="J222" i="1" s="1"/>
  <c r="H223" i="1"/>
  <c r="I223" i="1"/>
  <c r="J223" i="1" s="1"/>
  <c r="H225" i="1"/>
  <c r="I225" i="1" s="1"/>
  <c r="J225" i="1" s="1"/>
  <c r="H226" i="1"/>
  <c r="I226" i="1" s="1"/>
  <c r="J226" i="1" s="1"/>
  <c r="H227" i="1"/>
  <c r="I227" i="1"/>
  <c r="J227" i="1" s="1"/>
  <c r="H229" i="1"/>
  <c r="I229" i="1"/>
  <c r="J229" i="1" s="1"/>
  <c r="H230" i="1"/>
  <c r="I230" i="1" s="1"/>
  <c r="J230" i="1" s="1"/>
  <c r="H231" i="1"/>
  <c r="I231" i="1" s="1"/>
  <c r="J231" i="1" s="1"/>
  <c r="H233" i="1"/>
  <c r="I233" i="1"/>
  <c r="J233" i="1" s="1"/>
  <c r="H234" i="1"/>
  <c r="I234" i="1" s="1"/>
  <c r="J234" i="1" s="1"/>
  <c r="H235" i="1"/>
  <c r="I235" i="1"/>
  <c r="J235" i="1" s="1"/>
  <c r="H237" i="1"/>
  <c r="I237" i="1"/>
  <c r="J237" i="1" s="1"/>
  <c r="H238" i="1"/>
  <c r="I238" i="1" s="1"/>
  <c r="J238" i="1" s="1"/>
  <c r="H239" i="1"/>
  <c r="I239" i="1"/>
  <c r="J239" i="1" s="1"/>
  <c r="H241" i="1"/>
  <c r="I241" i="1" s="1"/>
  <c r="J241" i="1" s="1"/>
  <c r="H242" i="1"/>
  <c r="I242" i="1" s="1"/>
  <c r="J242" i="1" s="1"/>
  <c r="H243" i="1"/>
  <c r="I243" i="1"/>
  <c r="J243" i="1" s="1"/>
  <c r="H245" i="1"/>
  <c r="I245" i="1"/>
  <c r="J245" i="1" s="1"/>
  <c r="H246" i="1"/>
  <c r="I246" i="1" s="1"/>
  <c r="J246" i="1" s="1"/>
  <c r="H247" i="1"/>
  <c r="I247" i="1" s="1"/>
  <c r="J247" i="1" s="1"/>
  <c r="H249" i="1"/>
  <c r="I249" i="1"/>
  <c r="J249" i="1" s="1"/>
  <c r="H250" i="1"/>
  <c r="I250" i="1" s="1"/>
  <c r="J250" i="1" s="1"/>
  <c r="H251" i="1"/>
  <c r="I251" i="1" s="1"/>
  <c r="J251" i="1" s="1"/>
  <c r="H253" i="1"/>
  <c r="I253" i="1" s="1"/>
  <c r="J253" i="1" s="1"/>
  <c r="H254" i="1"/>
  <c r="I254" i="1"/>
  <c r="J254" i="1" s="1"/>
  <c r="H255" i="1"/>
  <c r="I255" i="1" s="1"/>
  <c r="J255" i="1" s="1"/>
  <c r="H257" i="1"/>
  <c r="I257" i="1" s="1"/>
  <c r="J257" i="1" s="1"/>
  <c r="H258" i="1"/>
  <c r="I258" i="1"/>
  <c r="J258" i="1" s="1"/>
  <c r="H259" i="1"/>
  <c r="I259" i="1"/>
  <c r="J259" i="1" s="1"/>
  <c r="H261" i="1"/>
  <c r="I261" i="1"/>
  <c r="J261" i="1" s="1"/>
  <c r="H262" i="1"/>
  <c r="I262" i="1"/>
  <c r="J262" i="1" s="1"/>
  <c r="H263" i="1"/>
  <c r="I263" i="1"/>
  <c r="J263" i="1" s="1"/>
  <c r="H265" i="1"/>
  <c r="I265" i="1"/>
  <c r="J265" i="1" s="1"/>
  <c r="H266" i="1"/>
  <c r="I266" i="1"/>
  <c r="J266" i="1" s="1"/>
  <c r="H267" i="1"/>
  <c r="I267" i="1"/>
  <c r="J267" i="1" s="1"/>
  <c r="H269" i="1"/>
  <c r="I269" i="1"/>
  <c r="J269" i="1" s="1"/>
  <c r="H270" i="1"/>
  <c r="I270" i="1"/>
  <c r="J270" i="1" s="1"/>
  <c r="H271" i="1"/>
  <c r="I271" i="1"/>
  <c r="J271" i="1" s="1"/>
  <c r="H273" i="1"/>
  <c r="I273" i="1"/>
  <c r="J273" i="1" s="1"/>
  <c r="H274" i="1"/>
  <c r="I274" i="1"/>
  <c r="J274" i="1" s="1"/>
  <c r="H275" i="1"/>
  <c r="I275" i="1"/>
  <c r="J275" i="1" s="1"/>
  <c r="H277" i="1"/>
  <c r="I277" i="1"/>
  <c r="J277" i="1" s="1"/>
  <c r="H278" i="1"/>
  <c r="I278" i="1"/>
  <c r="J278" i="1" s="1"/>
  <c r="H279" i="1"/>
  <c r="I279" i="1"/>
  <c r="J279" i="1" s="1"/>
  <c r="H281" i="1"/>
  <c r="I281" i="1"/>
  <c r="J281" i="1" s="1"/>
  <c r="H282" i="1"/>
  <c r="I282" i="1"/>
  <c r="J282" i="1" s="1"/>
  <c r="H283" i="1"/>
  <c r="I283" i="1"/>
  <c r="J283" i="1" s="1"/>
  <c r="H285" i="1"/>
  <c r="I285" i="1"/>
  <c r="J285" i="1" s="1"/>
  <c r="H286" i="1"/>
  <c r="I286" i="1"/>
  <c r="J286" i="1" s="1"/>
  <c r="H287" i="1"/>
  <c r="I287" i="1"/>
  <c r="J287" i="1" s="1"/>
  <c r="H289" i="1"/>
  <c r="I289" i="1"/>
  <c r="J289" i="1" s="1"/>
  <c r="H290" i="1"/>
  <c r="I290" i="1"/>
  <c r="J290" i="1" s="1"/>
  <c r="H291" i="1"/>
  <c r="I291" i="1"/>
  <c r="J291" i="1" s="1"/>
  <c r="H293" i="1"/>
  <c r="I293" i="1"/>
  <c r="J293" i="1" s="1"/>
  <c r="H294" i="1"/>
  <c r="I294" i="1"/>
  <c r="J294" i="1" s="1"/>
  <c r="H295" i="1"/>
  <c r="I295" i="1"/>
  <c r="J295" i="1" s="1"/>
  <c r="H297" i="1"/>
  <c r="I297" i="1"/>
  <c r="J297" i="1" s="1"/>
  <c r="H298" i="1"/>
  <c r="I298" i="1"/>
  <c r="J298" i="1" s="1"/>
  <c r="H299" i="1"/>
  <c r="I299" i="1"/>
  <c r="J299" i="1" s="1"/>
  <c r="H301" i="1"/>
  <c r="I301" i="1"/>
  <c r="J301" i="1" s="1"/>
  <c r="H302" i="1"/>
  <c r="I302" i="1"/>
  <c r="J302" i="1" s="1"/>
  <c r="H303" i="1"/>
  <c r="I303" i="1"/>
  <c r="J303" i="1" s="1"/>
  <c r="H305" i="1"/>
  <c r="I305" i="1"/>
  <c r="J305" i="1" s="1"/>
  <c r="H306" i="1"/>
  <c r="I306" i="1"/>
  <c r="J306" i="1" s="1"/>
  <c r="H307" i="1"/>
  <c r="I307" i="1"/>
  <c r="J307" i="1" s="1"/>
  <c r="H309" i="1"/>
  <c r="I309" i="1"/>
  <c r="J309" i="1" s="1"/>
  <c r="H310" i="1"/>
  <c r="I310" i="1"/>
  <c r="J310" i="1" s="1"/>
  <c r="H311" i="1"/>
  <c r="I311" i="1"/>
  <c r="J311" i="1" s="1"/>
  <c r="H313" i="1"/>
  <c r="I313" i="1"/>
  <c r="J313" i="1" s="1"/>
  <c r="H314" i="1"/>
  <c r="I314" i="1"/>
  <c r="J314" i="1" s="1"/>
  <c r="H315" i="1"/>
  <c r="I315" i="1"/>
  <c r="J315" i="1" s="1"/>
  <c r="H317" i="1"/>
  <c r="I317" i="1"/>
  <c r="J317" i="1" s="1"/>
  <c r="H318" i="1"/>
  <c r="I318" i="1"/>
  <c r="J318" i="1" s="1"/>
  <c r="H319" i="1"/>
  <c r="I319" i="1"/>
  <c r="J319" i="1" s="1"/>
  <c r="H321" i="1"/>
  <c r="I321" i="1"/>
  <c r="J321" i="1" s="1"/>
  <c r="H322" i="1"/>
  <c r="I322" i="1"/>
  <c r="J322" i="1" s="1"/>
  <c r="H323" i="1"/>
  <c r="I323" i="1"/>
  <c r="J323" i="1" s="1"/>
  <c r="H325" i="1"/>
  <c r="I325" i="1"/>
  <c r="J325" i="1" s="1"/>
  <c r="H326" i="1"/>
  <c r="I326" i="1"/>
  <c r="J326" i="1" s="1"/>
  <c r="H327" i="1"/>
  <c r="I327" i="1"/>
  <c r="J327" i="1" s="1"/>
  <c r="H329" i="1"/>
  <c r="I329" i="1"/>
  <c r="J329" i="1" s="1"/>
  <c r="H330" i="1"/>
  <c r="I330" i="1"/>
  <c r="J330" i="1" s="1"/>
  <c r="H331" i="1"/>
  <c r="I331" i="1"/>
  <c r="J331" i="1" s="1"/>
  <c r="H333" i="1"/>
  <c r="I333" i="1"/>
  <c r="J333" i="1" s="1"/>
  <c r="H334" i="1"/>
  <c r="I334" i="1"/>
  <c r="J334" i="1" s="1"/>
  <c r="H335" i="1"/>
  <c r="I335" i="1"/>
  <c r="J335" i="1" s="1"/>
  <c r="H337" i="1"/>
  <c r="I337" i="1"/>
  <c r="J337" i="1" s="1"/>
  <c r="H338" i="1"/>
  <c r="I338" i="1"/>
  <c r="J338" i="1" s="1"/>
  <c r="H339" i="1"/>
  <c r="I339" i="1"/>
  <c r="J339" i="1" s="1"/>
  <c r="H341" i="1"/>
  <c r="I341" i="1"/>
  <c r="J341" i="1" s="1"/>
  <c r="H342" i="1"/>
  <c r="I342" i="1"/>
  <c r="J342" i="1" s="1"/>
  <c r="H343" i="1"/>
  <c r="I343" i="1"/>
  <c r="J343" i="1" s="1"/>
  <c r="H345" i="1"/>
  <c r="I345" i="1"/>
  <c r="J345" i="1" s="1"/>
  <c r="H346" i="1"/>
  <c r="I346" i="1"/>
  <c r="J346" i="1" s="1"/>
  <c r="H347" i="1"/>
  <c r="I347" i="1"/>
  <c r="J347" i="1" s="1"/>
  <c r="H349" i="1"/>
  <c r="I349" i="1"/>
  <c r="J349" i="1" s="1"/>
  <c r="H350" i="1"/>
  <c r="I350" i="1"/>
  <c r="J350" i="1" s="1"/>
  <c r="H351" i="1"/>
  <c r="I351" i="1"/>
  <c r="J351" i="1" s="1"/>
  <c r="H353" i="1"/>
  <c r="I353" i="1"/>
  <c r="J353" i="1" s="1"/>
  <c r="H354" i="1"/>
  <c r="I354" i="1"/>
  <c r="J354" i="1" s="1"/>
  <c r="H355" i="1"/>
  <c r="I355" i="1"/>
  <c r="J355" i="1" s="1"/>
  <c r="H357" i="1"/>
  <c r="I357" i="1"/>
  <c r="J357" i="1" s="1"/>
  <c r="H358" i="1"/>
  <c r="I358" i="1"/>
  <c r="J358" i="1" s="1"/>
  <c r="H359" i="1"/>
  <c r="I359" i="1"/>
  <c r="J359" i="1" s="1"/>
  <c r="H361" i="1"/>
  <c r="I361" i="1"/>
  <c r="J361" i="1" s="1"/>
  <c r="H362" i="1"/>
  <c r="I362" i="1"/>
  <c r="J362" i="1" s="1"/>
  <c r="H363" i="1"/>
  <c r="I363" i="1"/>
  <c r="J363" i="1" s="1"/>
  <c r="H365" i="1"/>
  <c r="I365" i="1"/>
  <c r="J365" i="1" s="1"/>
  <c r="H366" i="1"/>
  <c r="I366" i="1"/>
  <c r="J366" i="1" s="1"/>
  <c r="H367" i="1"/>
  <c r="I367" i="1"/>
  <c r="J367" i="1" s="1"/>
  <c r="H369" i="1"/>
  <c r="I369" i="1"/>
  <c r="J369" i="1" s="1"/>
  <c r="H370" i="1"/>
  <c r="I370" i="1"/>
  <c r="J370" i="1" s="1"/>
  <c r="H371" i="1"/>
  <c r="I371" i="1"/>
  <c r="J371" i="1" s="1"/>
  <c r="H373" i="1"/>
  <c r="I373" i="1"/>
  <c r="J373" i="1" s="1"/>
  <c r="H374" i="1"/>
  <c r="I374" i="1"/>
  <c r="J374" i="1" s="1"/>
  <c r="H375" i="1"/>
  <c r="I375" i="1"/>
  <c r="J375" i="1" s="1"/>
  <c r="J10" i="3"/>
  <c r="D10" i="3"/>
  <c r="J9" i="3"/>
  <c r="D9" i="3"/>
  <c r="B9" i="3"/>
  <c r="J8" i="3"/>
  <c r="D8" i="3"/>
  <c r="B8" i="3"/>
  <c r="J7" i="3"/>
  <c r="D7" i="3"/>
  <c r="B7" i="3"/>
  <c r="J6" i="3"/>
  <c r="D6" i="3"/>
  <c r="B6" i="3"/>
  <c r="J5" i="3"/>
  <c r="D5" i="3"/>
  <c r="B5" i="3"/>
  <c r="J4" i="3"/>
  <c r="F4" i="3"/>
  <c r="D4" i="3"/>
  <c r="B4" i="3"/>
  <c r="J3" i="3"/>
  <c r="J20" i="3" s="1"/>
  <c r="F3" i="3"/>
  <c r="F20" i="3" s="1"/>
  <c r="D3" i="3"/>
  <c r="B3" i="3"/>
  <c r="J5" i="1" l="1"/>
  <c r="H15" i="3" s="1"/>
  <c r="B20" i="3"/>
  <c r="D20" i="3"/>
  <c r="H7" i="3" l="1"/>
  <c r="H11" i="3"/>
  <c r="H8" i="3"/>
  <c r="H4" i="3"/>
  <c r="H10" i="3"/>
  <c r="H3" i="3"/>
  <c r="H5" i="3"/>
  <c r="H14" i="3"/>
  <c r="H18" i="3"/>
  <c r="H12" i="3"/>
  <c r="H13" i="3"/>
  <c r="H9" i="3"/>
  <c r="H6" i="3"/>
  <c r="H16" i="3"/>
  <c r="H17" i="3"/>
  <c r="H20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MJP</author>
    <author>GWC</author>
  </authors>
  <commentList>
    <comment ref="K4" authorId="0" shapeId="0" xr:uid="{00000000-0006-0000-0000-00000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" authorId="0" shapeId="0" xr:uid="{00000000-0006-0000-0000-00000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" authorId="0" shapeId="0" xr:uid="{00000000-0006-0000-0000-00000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" authorId="0" shapeId="0" xr:uid="{00000000-0006-0000-0000-00000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" authorId="0" shapeId="0" xr:uid="{00000000-0006-0000-0000-00000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" authorId="0" shapeId="0" xr:uid="{00000000-0006-0000-0000-00000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" authorId="0" shapeId="0" xr:uid="{00000000-0006-0000-0000-00000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" authorId="0" shapeId="0" xr:uid="{00000000-0006-0000-0000-00000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" authorId="0" shapeId="0" xr:uid="{00000000-0006-0000-0000-00000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" authorId="0" shapeId="0" xr:uid="{00000000-0006-0000-0000-00000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" authorId="0" shapeId="0" xr:uid="{00000000-0006-0000-0000-00000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" authorId="0" shapeId="0" xr:uid="{00000000-0006-0000-0000-00000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" authorId="0" shapeId="0" xr:uid="{00000000-0006-0000-0000-00000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" authorId="0" shapeId="0" xr:uid="{00000000-0006-0000-0000-00000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" authorId="0" shapeId="0" xr:uid="{00000000-0006-0000-0000-00000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" authorId="0" shapeId="0" xr:uid="{00000000-0006-0000-0000-00001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0" authorId="0" shapeId="0" xr:uid="{00000000-0006-0000-0000-00001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1" authorId="0" shapeId="0" xr:uid="{00000000-0006-0000-0000-00001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2" authorId="0" shapeId="0" xr:uid="{00000000-0006-0000-0000-00001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3" authorId="0" shapeId="0" xr:uid="{00000000-0006-0000-0000-00001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4" authorId="0" shapeId="0" xr:uid="{00000000-0006-0000-0000-00001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5" authorId="0" shapeId="0" xr:uid="{00000000-0006-0000-0000-00001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6" authorId="0" shapeId="0" xr:uid="{00000000-0006-0000-0000-00001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7" authorId="0" shapeId="0" xr:uid="{00000000-0006-0000-0000-00001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8" authorId="0" shapeId="0" xr:uid="{00000000-0006-0000-0000-00001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29" authorId="0" shapeId="0" xr:uid="{00000000-0006-0000-0000-00001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0" authorId="0" shapeId="0" xr:uid="{00000000-0006-0000-0000-00001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1" authorId="0" shapeId="0" xr:uid="{00000000-0006-0000-0000-00001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2" authorId="0" shapeId="0" xr:uid="{00000000-0006-0000-0000-00001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3" authorId="0" shapeId="0" xr:uid="{00000000-0006-0000-0000-00001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4" authorId="0" shapeId="0" xr:uid="{00000000-0006-0000-0000-00001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5" authorId="0" shapeId="0" xr:uid="{00000000-0006-0000-0000-00002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6" authorId="0" shapeId="0" xr:uid="{00000000-0006-0000-0000-00002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7" authorId="0" shapeId="0" xr:uid="{00000000-0006-0000-0000-00002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8" authorId="0" shapeId="0" xr:uid="{00000000-0006-0000-0000-00002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39" authorId="0" shapeId="0" xr:uid="{00000000-0006-0000-0000-00002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0" authorId="0" shapeId="0" xr:uid="{00000000-0006-0000-0000-00002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1" authorId="0" shapeId="0" xr:uid="{00000000-0006-0000-0000-00002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2" authorId="0" shapeId="0" xr:uid="{00000000-0006-0000-0000-00002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3" authorId="0" shapeId="0" xr:uid="{00000000-0006-0000-0000-00002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4" authorId="0" shapeId="0" xr:uid="{00000000-0006-0000-0000-00002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5" authorId="0" shapeId="0" xr:uid="{00000000-0006-0000-0000-00002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6" authorId="0" shapeId="0" xr:uid="{00000000-0006-0000-0000-00002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7" authorId="0" shapeId="0" xr:uid="{00000000-0006-0000-0000-00002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8" authorId="0" shapeId="0" xr:uid="{00000000-0006-0000-0000-00002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49" authorId="0" shapeId="0" xr:uid="{00000000-0006-0000-0000-00002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0" authorId="0" shapeId="0" xr:uid="{00000000-0006-0000-0000-00002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1" authorId="0" shapeId="0" xr:uid="{00000000-0006-0000-0000-00003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2" authorId="0" shapeId="0" xr:uid="{00000000-0006-0000-0000-00003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3" authorId="0" shapeId="0" xr:uid="{00000000-0006-0000-0000-00003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4" authorId="0" shapeId="0" xr:uid="{00000000-0006-0000-0000-00003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5" authorId="0" shapeId="0" xr:uid="{00000000-0006-0000-0000-00003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6" authorId="0" shapeId="0" xr:uid="{00000000-0006-0000-0000-00003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7" authorId="0" shapeId="0" xr:uid="{00000000-0006-0000-0000-00003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8" authorId="0" shapeId="0" xr:uid="{00000000-0006-0000-0000-00003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59" authorId="0" shapeId="0" xr:uid="{00000000-0006-0000-0000-00003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0" authorId="0" shapeId="0" xr:uid="{00000000-0006-0000-0000-00003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1" authorId="0" shapeId="0" xr:uid="{00000000-0006-0000-0000-00003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2" authorId="0" shapeId="0" xr:uid="{00000000-0006-0000-0000-00003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3" authorId="0" shapeId="0" xr:uid="{00000000-0006-0000-0000-00003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4" authorId="0" shapeId="0" xr:uid="{00000000-0006-0000-0000-00003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5" authorId="0" shapeId="0" xr:uid="{00000000-0006-0000-0000-00003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6" authorId="0" shapeId="0" xr:uid="{00000000-0006-0000-0000-00003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7" authorId="0" shapeId="0" xr:uid="{00000000-0006-0000-0000-00004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8" authorId="0" shapeId="0" xr:uid="{00000000-0006-0000-0000-00004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69" authorId="0" shapeId="0" xr:uid="{00000000-0006-0000-0000-00004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0" authorId="0" shapeId="0" xr:uid="{00000000-0006-0000-0000-00004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1" authorId="0" shapeId="0" xr:uid="{00000000-0006-0000-0000-00004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2" authorId="0" shapeId="0" xr:uid="{00000000-0006-0000-0000-00004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3" authorId="0" shapeId="0" xr:uid="{00000000-0006-0000-0000-00004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4" authorId="0" shapeId="0" xr:uid="{00000000-0006-0000-0000-00004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5" authorId="0" shapeId="0" xr:uid="{00000000-0006-0000-0000-00004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6" authorId="0" shapeId="0" xr:uid="{00000000-0006-0000-0000-00004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7" authorId="0" shapeId="0" xr:uid="{00000000-0006-0000-0000-00004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8" authorId="0" shapeId="0" xr:uid="{00000000-0006-0000-0000-00004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79" authorId="0" shapeId="0" xr:uid="{00000000-0006-0000-0000-00004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0" authorId="0" shapeId="0" xr:uid="{00000000-0006-0000-0000-00004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1" authorId="0" shapeId="0" xr:uid="{00000000-0006-0000-0000-00004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2" authorId="0" shapeId="0" xr:uid="{00000000-0006-0000-0000-00004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3" authorId="0" shapeId="0" xr:uid="{00000000-0006-0000-0000-00005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4" authorId="0" shapeId="0" xr:uid="{00000000-0006-0000-0000-00005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5" authorId="0" shapeId="0" xr:uid="{00000000-0006-0000-0000-00005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6" authorId="0" shapeId="0" xr:uid="{00000000-0006-0000-0000-00005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7" authorId="0" shapeId="0" xr:uid="{00000000-0006-0000-0000-00005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8" authorId="0" shapeId="0" xr:uid="{00000000-0006-0000-0000-00005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89" authorId="0" shapeId="0" xr:uid="{00000000-0006-0000-0000-00005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0" authorId="0" shapeId="0" xr:uid="{00000000-0006-0000-0000-00005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1" authorId="0" shapeId="0" xr:uid="{00000000-0006-0000-0000-00005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2" authorId="0" shapeId="0" xr:uid="{00000000-0006-0000-0000-00005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3" authorId="0" shapeId="0" xr:uid="{00000000-0006-0000-0000-00005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4" authorId="0" shapeId="0" xr:uid="{00000000-0006-0000-0000-00005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5" authorId="0" shapeId="0" xr:uid="{00000000-0006-0000-0000-00005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6" authorId="0" shapeId="0" xr:uid="{00000000-0006-0000-0000-00005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7" authorId="0" shapeId="0" xr:uid="{00000000-0006-0000-0000-00005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8" authorId="0" shapeId="0" xr:uid="{00000000-0006-0000-0000-00005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99" authorId="0" shapeId="0" xr:uid="{00000000-0006-0000-0000-00006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0" authorId="0" shapeId="0" xr:uid="{00000000-0006-0000-0000-00006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1" authorId="0" shapeId="0" xr:uid="{00000000-0006-0000-0000-00006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2" authorId="0" shapeId="0" xr:uid="{00000000-0006-0000-0000-00006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3" authorId="0" shapeId="0" xr:uid="{00000000-0006-0000-0000-00006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4" authorId="0" shapeId="0" xr:uid="{00000000-0006-0000-0000-00006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5" authorId="0" shapeId="0" xr:uid="{00000000-0006-0000-0000-00006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6" authorId="0" shapeId="0" xr:uid="{00000000-0006-0000-0000-00006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7" authorId="0" shapeId="0" xr:uid="{00000000-0006-0000-0000-00006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8" authorId="0" shapeId="0" xr:uid="{00000000-0006-0000-0000-00006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09" authorId="0" shapeId="0" xr:uid="{00000000-0006-0000-0000-00006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0" authorId="0" shapeId="0" xr:uid="{00000000-0006-0000-0000-00006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1" authorId="0" shapeId="0" xr:uid="{00000000-0006-0000-0000-00006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2" authorId="0" shapeId="0" xr:uid="{00000000-0006-0000-0000-00006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3" authorId="0" shapeId="0" xr:uid="{00000000-0006-0000-0000-00006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4" authorId="0" shapeId="0" xr:uid="{00000000-0006-0000-0000-00006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5" authorId="0" shapeId="0" xr:uid="{00000000-0006-0000-0000-00007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6" authorId="0" shapeId="0" xr:uid="{00000000-0006-0000-0000-00007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7" authorId="0" shapeId="0" xr:uid="{00000000-0006-0000-0000-00007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8" authorId="0" shapeId="0" xr:uid="{00000000-0006-0000-0000-00007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19" authorId="0" shapeId="0" xr:uid="{00000000-0006-0000-0000-00007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0" authorId="0" shapeId="0" xr:uid="{00000000-0006-0000-0000-00007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1" authorId="0" shapeId="0" xr:uid="{00000000-0006-0000-0000-00007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2" authorId="0" shapeId="0" xr:uid="{00000000-0006-0000-0000-00007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3" authorId="0" shapeId="0" xr:uid="{00000000-0006-0000-0000-00007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4" authorId="0" shapeId="0" xr:uid="{00000000-0006-0000-0000-00007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5" authorId="0" shapeId="0" xr:uid="{00000000-0006-0000-0000-00007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6" authorId="0" shapeId="0" xr:uid="{00000000-0006-0000-0000-00007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7" authorId="0" shapeId="0" xr:uid="{00000000-0006-0000-0000-00007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8" authorId="0" shapeId="0" xr:uid="{00000000-0006-0000-0000-00007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29" authorId="0" shapeId="0" xr:uid="{00000000-0006-0000-0000-00007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0" authorId="0" shapeId="0" xr:uid="{00000000-0006-0000-0000-00007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1" authorId="0" shapeId="0" xr:uid="{00000000-0006-0000-0000-00008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2" authorId="0" shapeId="0" xr:uid="{00000000-0006-0000-0000-00008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3" authorId="0" shapeId="0" xr:uid="{00000000-0006-0000-0000-00008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4" authorId="0" shapeId="0" xr:uid="{00000000-0006-0000-0000-00008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5" authorId="0" shapeId="0" xr:uid="{00000000-0006-0000-0000-00008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6" authorId="0" shapeId="0" xr:uid="{00000000-0006-0000-0000-00008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7" authorId="0" shapeId="0" xr:uid="{00000000-0006-0000-0000-00008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8" authorId="0" shapeId="0" xr:uid="{00000000-0006-0000-0000-00008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39" authorId="0" shapeId="0" xr:uid="{00000000-0006-0000-0000-00008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0" authorId="0" shapeId="0" xr:uid="{00000000-0006-0000-0000-00008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1" authorId="0" shapeId="0" xr:uid="{00000000-0006-0000-0000-00008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2" authorId="0" shapeId="0" xr:uid="{00000000-0006-0000-0000-00008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3" authorId="0" shapeId="0" xr:uid="{00000000-0006-0000-0000-00008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4" authorId="0" shapeId="0" xr:uid="{00000000-0006-0000-0000-00008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5" authorId="0" shapeId="0" xr:uid="{00000000-0006-0000-0000-00008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6" authorId="0" shapeId="0" xr:uid="{00000000-0006-0000-0000-00008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7" authorId="0" shapeId="0" xr:uid="{00000000-0006-0000-0000-00009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8" authorId="0" shapeId="0" xr:uid="{00000000-0006-0000-0000-00009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49" authorId="0" shapeId="0" xr:uid="{00000000-0006-0000-0000-00009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0" authorId="0" shapeId="0" xr:uid="{00000000-0006-0000-0000-00009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1" authorId="0" shapeId="0" xr:uid="{00000000-0006-0000-0000-00009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2" authorId="0" shapeId="0" xr:uid="{00000000-0006-0000-0000-00009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3" authorId="0" shapeId="0" xr:uid="{00000000-0006-0000-0000-00009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4" authorId="0" shapeId="0" xr:uid="{00000000-0006-0000-0000-00009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5" authorId="0" shapeId="0" xr:uid="{00000000-0006-0000-0000-00009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6" authorId="0" shapeId="0" xr:uid="{00000000-0006-0000-0000-00009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7" authorId="0" shapeId="0" xr:uid="{00000000-0006-0000-0000-00009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8" authorId="0" shapeId="0" xr:uid="{00000000-0006-0000-0000-00009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59" authorId="0" shapeId="0" xr:uid="{00000000-0006-0000-0000-00009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0" authorId="0" shapeId="0" xr:uid="{00000000-0006-0000-0000-00009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1" authorId="0" shapeId="0" xr:uid="{00000000-0006-0000-0000-00009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2" authorId="0" shapeId="0" xr:uid="{00000000-0006-0000-0000-00009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3" authorId="0" shapeId="0" xr:uid="{00000000-0006-0000-0000-0000A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4" authorId="0" shapeId="0" xr:uid="{00000000-0006-0000-0000-0000A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5" authorId="0" shapeId="0" xr:uid="{00000000-0006-0000-0000-0000A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6" authorId="0" shapeId="0" xr:uid="{00000000-0006-0000-0000-0000A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7" authorId="0" shapeId="0" xr:uid="{00000000-0006-0000-0000-0000A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8" authorId="0" shapeId="0" xr:uid="{00000000-0006-0000-0000-0000A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69" authorId="0" shapeId="0" xr:uid="{00000000-0006-0000-0000-0000A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0" authorId="0" shapeId="0" xr:uid="{00000000-0006-0000-0000-0000A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1" authorId="0" shapeId="0" xr:uid="{00000000-0006-0000-0000-0000A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2" authorId="0" shapeId="0" xr:uid="{00000000-0006-0000-0000-0000A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3" authorId="0" shapeId="0" xr:uid="{00000000-0006-0000-0000-0000A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4" authorId="0" shapeId="0" xr:uid="{00000000-0006-0000-0000-0000A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5" authorId="0" shapeId="0" xr:uid="{00000000-0006-0000-0000-0000A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6" authorId="0" shapeId="0" xr:uid="{00000000-0006-0000-0000-0000A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7" authorId="0" shapeId="0" xr:uid="{00000000-0006-0000-0000-0000A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8" authorId="0" shapeId="0" xr:uid="{00000000-0006-0000-0000-0000A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79" authorId="0" shapeId="0" xr:uid="{00000000-0006-0000-0000-0000B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0" authorId="0" shapeId="0" xr:uid="{00000000-0006-0000-0000-0000B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1" authorId="0" shapeId="0" xr:uid="{00000000-0006-0000-0000-0000B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2" authorId="0" shapeId="0" xr:uid="{00000000-0006-0000-0000-0000B3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3" authorId="0" shapeId="0" xr:uid="{00000000-0006-0000-0000-0000B4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4" authorId="0" shapeId="0" xr:uid="{00000000-0006-0000-0000-0000B5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5" authorId="0" shapeId="0" xr:uid="{00000000-0006-0000-0000-0000B6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6" authorId="0" shapeId="0" xr:uid="{00000000-0006-0000-0000-0000B7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7" authorId="0" shapeId="0" xr:uid="{00000000-0006-0000-0000-0000B8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8" authorId="0" shapeId="0" xr:uid="{00000000-0006-0000-0000-0000B9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89" authorId="0" shapeId="0" xr:uid="{00000000-0006-0000-0000-0000BA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0" authorId="0" shapeId="0" xr:uid="{00000000-0006-0000-0000-0000BB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1" authorId="0" shapeId="0" xr:uid="{00000000-0006-0000-0000-0000BC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2" authorId="0" shapeId="0" xr:uid="{00000000-0006-0000-0000-0000BD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3" authorId="0" shapeId="0" xr:uid="{00000000-0006-0000-0000-0000BE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4" authorId="0" shapeId="0" xr:uid="{00000000-0006-0000-0000-0000BF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5" authorId="0" shapeId="0" xr:uid="{00000000-0006-0000-0000-0000C0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6" authorId="0" shapeId="0" xr:uid="{00000000-0006-0000-0000-0000C1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7" authorId="0" shapeId="0" xr:uid="{00000000-0006-0000-0000-0000C2000000}">
      <text>
        <r>
          <rPr>
            <sz val="9"/>
            <color indexed="81"/>
            <rFont val="Tahoma"/>
            <family val="2"/>
          </rPr>
          <t>Athletics Free State will allocate the number and fill in this column</t>
        </r>
      </text>
    </comment>
    <comment ref="K198" authorId="0" shapeId="0" xr:uid="{00000000-0006-0000-0000-0000C3000000}">
      <text>
        <r>
          <rPr>
            <sz val="9"/>
            <color indexed="81"/>
            <rFont val="Tahoma"/>
            <family val="2"/>
          </rPr>
          <t>Athletics Free State will allocate the number and fill in this column.</t>
        </r>
      </text>
    </comment>
    <comment ref="K199" authorId="1" shapeId="0" xr:uid="{00000000-0006-0000-0000-0000C4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0" authorId="1" shapeId="0" xr:uid="{00000000-0006-0000-0000-0000C5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1" authorId="1" shapeId="0" xr:uid="{00000000-0006-0000-0000-0000C6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2" authorId="1" shapeId="0" xr:uid="{00000000-0006-0000-0000-0000C7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3" authorId="1" shapeId="0" xr:uid="{00000000-0006-0000-0000-0000C8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4" authorId="1" shapeId="0" xr:uid="{00000000-0006-0000-0000-0000C9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5" authorId="1" shapeId="0" xr:uid="{00000000-0006-0000-0000-0000CA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6" authorId="1" shapeId="0" xr:uid="{00000000-0006-0000-0000-0000CB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7" authorId="1" shapeId="0" xr:uid="{00000000-0006-0000-0000-0000CC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8" authorId="1" shapeId="0" xr:uid="{00000000-0006-0000-0000-0000CD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09" authorId="1" shapeId="0" xr:uid="{00000000-0006-0000-0000-0000CE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0" authorId="1" shapeId="0" xr:uid="{00000000-0006-0000-0000-0000CF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1" authorId="1" shapeId="0" xr:uid="{00000000-0006-0000-0000-0000D0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2" authorId="1" shapeId="0" xr:uid="{00000000-0006-0000-0000-0000D1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3" authorId="1" shapeId="0" xr:uid="{00000000-0006-0000-0000-0000D2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4" authorId="1" shapeId="0" xr:uid="{00000000-0006-0000-0000-0000D3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5" authorId="1" shapeId="0" xr:uid="{00000000-0006-0000-0000-0000D4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6" authorId="1" shapeId="0" xr:uid="{00000000-0006-0000-0000-0000D5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7" authorId="1" shapeId="0" xr:uid="{00000000-0006-0000-0000-0000D6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8" authorId="1" shapeId="0" xr:uid="{00000000-0006-0000-0000-0000D7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19" authorId="1" shapeId="0" xr:uid="{00000000-0006-0000-0000-0000D8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0" authorId="1" shapeId="0" xr:uid="{00000000-0006-0000-0000-0000D9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1" authorId="1" shapeId="0" xr:uid="{00000000-0006-0000-0000-0000DA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2" authorId="1" shapeId="0" xr:uid="{00000000-0006-0000-0000-0000DB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3" authorId="1" shapeId="0" xr:uid="{00000000-0006-0000-0000-0000DC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4" authorId="1" shapeId="0" xr:uid="{00000000-0006-0000-0000-0000DD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5" authorId="1" shapeId="0" xr:uid="{00000000-0006-0000-0000-0000DE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6" authorId="1" shapeId="0" xr:uid="{00000000-0006-0000-0000-0000DF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7" authorId="1" shapeId="0" xr:uid="{00000000-0006-0000-0000-0000E0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8" authorId="1" shapeId="0" xr:uid="{00000000-0006-0000-0000-0000E1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29" authorId="1" shapeId="0" xr:uid="{00000000-0006-0000-0000-0000E2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0" authorId="1" shapeId="0" xr:uid="{00000000-0006-0000-0000-0000E3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1" authorId="1" shapeId="0" xr:uid="{00000000-0006-0000-0000-0000E4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2" authorId="1" shapeId="0" xr:uid="{00000000-0006-0000-0000-0000E5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3" authorId="1" shapeId="0" xr:uid="{00000000-0006-0000-0000-0000E6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4" authorId="1" shapeId="0" xr:uid="{00000000-0006-0000-0000-0000E7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5" authorId="1" shapeId="0" xr:uid="{00000000-0006-0000-0000-0000E8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6" authorId="1" shapeId="0" xr:uid="{00000000-0006-0000-0000-0000E9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7" authorId="1" shapeId="0" xr:uid="{00000000-0006-0000-0000-0000EA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8" authorId="1" shapeId="0" xr:uid="{00000000-0006-0000-0000-0000EB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39" authorId="1" shapeId="0" xr:uid="{00000000-0006-0000-0000-0000EC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0" authorId="1" shapeId="0" xr:uid="{00000000-0006-0000-0000-0000ED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1" authorId="1" shapeId="0" xr:uid="{00000000-0006-0000-0000-0000EE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2" authorId="1" shapeId="0" xr:uid="{00000000-0006-0000-0000-0000EF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3" authorId="1" shapeId="0" xr:uid="{00000000-0006-0000-0000-0000F0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4" authorId="1" shapeId="0" xr:uid="{00000000-0006-0000-0000-0000F1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5" authorId="1" shapeId="0" xr:uid="{00000000-0006-0000-0000-0000F2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6" authorId="1" shapeId="0" xr:uid="{00000000-0006-0000-0000-0000F3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7" authorId="1" shapeId="0" xr:uid="{00000000-0006-0000-0000-0000F4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8" authorId="1" shapeId="0" xr:uid="{00000000-0006-0000-0000-0000F5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49" authorId="1" shapeId="0" xr:uid="{00000000-0006-0000-0000-0000F6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0" authorId="1" shapeId="0" xr:uid="{00000000-0006-0000-0000-0000F7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1" authorId="1" shapeId="0" xr:uid="{00000000-0006-0000-0000-0000F8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2" authorId="1" shapeId="0" xr:uid="{00000000-0006-0000-0000-0000F9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3" authorId="1" shapeId="0" xr:uid="{00000000-0006-0000-0000-0000FA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4" authorId="1" shapeId="0" xr:uid="{00000000-0006-0000-0000-0000FB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5" authorId="1" shapeId="0" xr:uid="{00000000-0006-0000-0000-0000FC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6" authorId="1" shapeId="0" xr:uid="{00000000-0006-0000-0000-0000FD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7" authorId="1" shapeId="0" xr:uid="{00000000-0006-0000-0000-0000FE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8" authorId="1" shapeId="0" xr:uid="{00000000-0006-0000-0000-0000FF00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59" authorId="1" shapeId="0" xr:uid="{00000000-0006-0000-0000-000000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0" authorId="1" shapeId="0" xr:uid="{00000000-0006-0000-0000-000001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1" authorId="1" shapeId="0" xr:uid="{00000000-0006-0000-0000-000002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2" authorId="1" shapeId="0" xr:uid="{00000000-0006-0000-0000-000003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3" authorId="1" shapeId="0" xr:uid="{00000000-0006-0000-0000-000004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4" authorId="1" shapeId="0" xr:uid="{00000000-0006-0000-0000-000005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5" authorId="1" shapeId="0" xr:uid="{00000000-0006-0000-0000-000006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6" authorId="1" shapeId="0" xr:uid="{00000000-0006-0000-0000-000007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7" authorId="1" shapeId="0" xr:uid="{00000000-0006-0000-0000-000008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8" authorId="1" shapeId="0" xr:uid="{00000000-0006-0000-0000-000009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69" authorId="1" shapeId="0" xr:uid="{00000000-0006-0000-0000-00000A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0" authorId="1" shapeId="0" xr:uid="{00000000-0006-0000-0000-00000B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1" authorId="1" shapeId="0" xr:uid="{00000000-0006-0000-0000-00000C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2" authorId="1" shapeId="0" xr:uid="{00000000-0006-0000-0000-00000D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3" authorId="1" shapeId="0" xr:uid="{00000000-0006-0000-0000-00000E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4" authorId="1" shapeId="0" xr:uid="{00000000-0006-0000-0000-00000F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5" authorId="1" shapeId="0" xr:uid="{00000000-0006-0000-0000-000010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6" authorId="1" shapeId="0" xr:uid="{00000000-0006-0000-0000-000011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7" authorId="1" shapeId="0" xr:uid="{00000000-0006-0000-0000-000012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8" authorId="1" shapeId="0" xr:uid="{00000000-0006-0000-0000-000013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79" authorId="1" shapeId="0" xr:uid="{00000000-0006-0000-0000-000014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0" authorId="1" shapeId="0" xr:uid="{00000000-0006-0000-0000-000015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1" authorId="1" shapeId="0" xr:uid="{00000000-0006-0000-0000-000016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2" authorId="1" shapeId="0" xr:uid="{00000000-0006-0000-0000-000017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3" authorId="1" shapeId="0" xr:uid="{00000000-0006-0000-0000-000018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4" authorId="1" shapeId="0" xr:uid="{00000000-0006-0000-0000-000019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5" authorId="1" shapeId="0" xr:uid="{00000000-0006-0000-0000-00001A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6" authorId="1" shapeId="0" xr:uid="{00000000-0006-0000-0000-00001B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7" authorId="1" shapeId="0" xr:uid="{00000000-0006-0000-0000-00001C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8" authorId="1" shapeId="0" xr:uid="{00000000-0006-0000-0000-00001D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89" authorId="1" shapeId="0" xr:uid="{00000000-0006-0000-0000-00001E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0" authorId="1" shapeId="0" xr:uid="{00000000-0006-0000-0000-00001F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1" authorId="1" shapeId="0" xr:uid="{00000000-0006-0000-0000-000020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2" authorId="1" shapeId="0" xr:uid="{00000000-0006-0000-0000-000021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3" authorId="1" shapeId="0" xr:uid="{00000000-0006-0000-0000-000022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4" authorId="1" shapeId="0" xr:uid="{00000000-0006-0000-0000-000023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5" authorId="1" shapeId="0" xr:uid="{00000000-0006-0000-0000-000024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6" authorId="1" shapeId="0" xr:uid="{00000000-0006-0000-0000-000025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7" authorId="1" shapeId="0" xr:uid="{00000000-0006-0000-0000-000026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8" authorId="1" shapeId="0" xr:uid="{00000000-0006-0000-0000-000027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299" authorId="1" shapeId="0" xr:uid="{00000000-0006-0000-0000-000028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0" authorId="1" shapeId="0" xr:uid="{00000000-0006-0000-0000-000029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1" authorId="1" shapeId="0" xr:uid="{00000000-0006-0000-0000-00002A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2" authorId="1" shapeId="0" xr:uid="{00000000-0006-0000-0000-00002B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3" authorId="1" shapeId="0" xr:uid="{00000000-0006-0000-0000-00002C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4" authorId="1" shapeId="0" xr:uid="{00000000-0006-0000-0000-00002D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5" authorId="1" shapeId="0" xr:uid="{00000000-0006-0000-0000-00002E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6" authorId="1" shapeId="0" xr:uid="{00000000-0006-0000-0000-00002F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7" authorId="1" shapeId="0" xr:uid="{00000000-0006-0000-0000-000030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8" authorId="1" shapeId="0" xr:uid="{00000000-0006-0000-0000-000031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09" authorId="1" shapeId="0" xr:uid="{00000000-0006-0000-0000-000032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0" authorId="1" shapeId="0" xr:uid="{00000000-0006-0000-0000-000033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1" authorId="1" shapeId="0" xr:uid="{00000000-0006-0000-0000-000034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2" authorId="1" shapeId="0" xr:uid="{00000000-0006-0000-0000-000035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3" authorId="1" shapeId="0" xr:uid="{00000000-0006-0000-0000-000036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4" authorId="1" shapeId="0" xr:uid="{00000000-0006-0000-0000-000037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5" authorId="1" shapeId="0" xr:uid="{00000000-0006-0000-0000-000038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6" authorId="1" shapeId="0" xr:uid="{00000000-0006-0000-0000-000039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7" authorId="1" shapeId="0" xr:uid="{00000000-0006-0000-0000-00003A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8" authorId="1" shapeId="0" xr:uid="{00000000-0006-0000-0000-00003B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19" authorId="1" shapeId="0" xr:uid="{00000000-0006-0000-0000-00003C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0" authorId="1" shapeId="0" xr:uid="{00000000-0006-0000-0000-00003D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1" authorId="1" shapeId="0" xr:uid="{00000000-0006-0000-0000-00003E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2" authorId="1" shapeId="0" xr:uid="{00000000-0006-0000-0000-00003F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3" authorId="1" shapeId="0" xr:uid="{00000000-0006-0000-0000-000040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4" authorId="1" shapeId="0" xr:uid="{00000000-0006-0000-0000-000041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5" authorId="1" shapeId="0" xr:uid="{00000000-0006-0000-0000-000042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6" authorId="1" shapeId="0" xr:uid="{00000000-0006-0000-0000-000043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7" authorId="1" shapeId="0" xr:uid="{00000000-0006-0000-0000-000044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8" authorId="1" shapeId="0" xr:uid="{00000000-0006-0000-0000-000045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29" authorId="1" shapeId="0" xr:uid="{00000000-0006-0000-0000-000046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0" authorId="1" shapeId="0" xr:uid="{00000000-0006-0000-0000-000047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1" authorId="1" shapeId="0" xr:uid="{00000000-0006-0000-0000-000048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2" authorId="1" shapeId="0" xr:uid="{00000000-0006-0000-0000-000049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3" authorId="1" shapeId="0" xr:uid="{00000000-0006-0000-0000-00004A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4" authorId="1" shapeId="0" xr:uid="{00000000-0006-0000-0000-00004B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5" authorId="1" shapeId="0" xr:uid="{00000000-0006-0000-0000-00004C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6" authorId="1" shapeId="0" xr:uid="{00000000-0006-0000-0000-00004D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7" authorId="1" shapeId="0" xr:uid="{00000000-0006-0000-0000-00004E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8" authorId="1" shapeId="0" xr:uid="{00000000-0006-0000-0000-00004F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39" authorId="1" shapeId="0" xr:uid="{00000000-0006-0000-0000-000050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0" authorId="1" shapeId="0" xr:uid="{00000000-0006-0000-0000-000051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1" authorId="1" shapeId="0" xr:uid="{00000000-0006-0000-0000-000052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2" authorId="1" shapeId="0" xr:uid="{00000000-0006-0000-0000-000053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3" authorId="1" shapeId="0" xr:uid="{00000000-0006-0000-0000-000054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4" authorId="1" shapeId="0" xr:uid="{00000000-0006-0000-0000-000055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5" authorId="1" shapeId="0" xr:uid="{00000000-0006-0000-0000-000056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6" authorId="1" shapeId="0" xr:uid="{00000000-0006-0000-0000-000057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7" authorId="1" shapeId="0" xr:uid="{00000000-0006-0000-0000-000058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8" authorId="1" shapeId="0" xr:uid="{00000000-0006-0000-0000-000059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49" authorId="1" shapeId="0" xr:uid="{00000000-0006-0000-0000-00005A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0" authorId="1" shapeId="0" xr:uid="{00000000-0006-0000-0000-00005B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1" authorId="1" shapeId="0" xr:uid="{00000000-0006-0000-0000-00005C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2" authorId="1" shapeId="0" xr:uid="{00000000-0006-0000-0000-00005D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3" authorId="1" shapeId="0" xr:uid="{00000000-0006-0000-0000-00005E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4" authorId="1" shapeId="0" xr:uid="{00000000-0006-0000-0000-00005F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5" authorId="1" shapeId="0" xr:uid="{00000000-0006-0000-0000-000060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6" authorId="1" shapeId="0" xr:uid="{00000000-0006-0000-0000-000061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7" authorId="1" shapeId="0" xr:uid="{00000000-0006-0000-0000-000062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8" authorId="1" shapeId="0" xr:uid="{00000000-0006-0000-0000-000063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59" authorId="1" shapeId="0" xr:uid="{00000000-0006-0000-0000-000064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0" authorId="1" shapeId="0" xr:uid="{00000000-0006-0000-0000-000065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1" authorId="1" shapeId="0" xr:uid="{00000000-0006-0000-0000-000066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2" authorId="1" shapeId="0" xr:uid="{00000000-0006-0000-0000-000067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3" authorId="1" shapeId="0" xr:uid="{00000000-0006-0000-0000-000068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4" authorId="1" shapeId="0" xr:uid="{00000000-0006-0000-0000-000069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5" authorId="1" shapeId="0" xr:uid="{00000000-0006-0000-0000-00006A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6" authorId="1" shapeId="0" xr:uid="{00000000-0006-0000-0000-00006B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7" authorId="1" shapeId="0" xr:uid="{00000000-0006-0000-0000-00006C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8" authorId="1" shapeId="0" xr:uid="{00000000-0006-0000-0000-00006D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69" authorId="1" shapeId="0" xr:uid="{00000000-0006-0000-0000-00006E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70" authorId="1" shapeId="0" xr:uid="{00000000-0006-0000-0000-00006F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71" authorId="1" shapeId="0" xr:uid="{00000000-0006-0000-0000-000070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72" authorId="1" shapeId="0" xr:uid="{00000000-0006-0000-0000-000071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73" authorId="1" shapeId="0" xr:uid="{00000000-0006-0000-0000-000072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74" authorId="1" shapeId="0" xr:uid="{00000000-0006-0000-0000-000073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75" authorId="1" shapeId="0" xr:uid="{00000000-0006-0000-0000-000074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  <comment ref="K376" authorId="1" shapeId="0" xr:uid="{00000000-0006-0000-0000-000075010000}">
      <text>
        <r>
          <rPr>
            <sz val="9"/>
            <color indexed="81"/>
            <rFont val="Tahoma"/>
            <family val="2"/>
          </rPr>
          <t xml:space="preserve">Athletics Free State will allocate the number and fill in this column.
</t>
        </r>
      </text>
    </comment>
  </commentList>
</comments>
</file>

<file path=xl/sharedStrings.xml><?xml version="1.0" encoding="utf-8"?>
<sst xmlns="http://schemas.openxmlformats.org/spreadsheetml/2006/main" count="117" uniqueCount="59">
  <si>
    <t>Register as</t>
  </si>
  <si>
    <t>Discipline</t>
  </si>
  <si>
    <t>Gender</t>
  </si>
  <si>
    <t>Name</t>
  </si>
  <si>
    <t>Surname</t>
  </si>
  <si>
    <t>Age Group</t>
  </si>
  <si>
    <t>Club / School</t>
  </si>
  <si>
    <t>Demographics</t>
  </si>
  <si>
    <t>RegisterAS</t>
  </si>
  <si>
    <t>A</t>
  </si>
  <si>
    <t>C</t>
  </si>
  <si>
    <t>TO</t>
  </si>
  <si>
    <t>A/C</t>
  </si>
  <si>
    <t>A/TO</t>
  </si>
  <si>
    <t>A/C/TO</t>
  </si>
  <si>
    <t>C/TO</t>
  </si>
  <si>
    <t>T&amp;F</t>
  </si>
  <si>
    <t>CC</t>
  </si>
  <si>
    <t>RR</t>
  </si>
  <si>
    <t>RW</t>
  </si>
  <si>
    <t>MR</t>
  </si>
  <si>
    <t>TR</t>
  </si>
  <si>
    <t>T&amp;F/CC</t>
  </si>
  <si>
    <t>T&amp;F/RR</t>
  </si>
  <si>
    <t>CC/RR</t>
  </si>
  <si>
    <t>T&amp;F/CC/RR</t>
  </si>
  <si>
    <t>MR/TR</t>
  </si>
  <si>
    <t>RR/MR</t>
  </si>
  <si>
    <t>M</t>
  </si>
  <si>
    <t>W</t>
  </si>
  <si>
    <t>Age Groups</t>
  </si>
  <si>
    <t>U/9</t>
  </si>
  <si>
    <t>U/10</t>
  </si>
  <si>
    <t>U/11</t>
  </si>
  <si>
    <t>U/12</t>
  </si>
  <si>
    <t>U/13</t>
  </si>
  <si>
    <t>U/14</t>
  </si>
  <si>
    <t>U/16</t>
  </si>
  <si>
    <t>U/18</t>
  </si>
  <si>
    <t>U/20</t>
  </si>
  <si>
    <t>M/B</t>
  </si>
  <si>
    <t>M/C</t>
  </si>
  <si>
    <t>M/I</t>
  </si>
  <si>
    <t>M/W</t>
  </si>
  <si>
    <t>W/B</t>
  </si>
  <si>
    <t>W/C</t>
  </si>
  <si>
    <t>W/I</t>
  </si>
  <si>
    <t>W/W</t>
  </si>
  <si>
    <t>Demo-graphics</t>
  </si>
  <si>
    <t>ID Number           (MUST FILL IN WHOLE ID NUMBER)</t>
  </si>
  <si>
    <t>Birth year (text)</t>
  </si>
  <si>
    <t>Birth year (Number)</t>
  </si>
  <si>
    <t>RR/TR</t>
  </si>
  <si>
    <t>RR/TR/MR</t>
  </si>
  <si>
    <t>MEMBER REGISTRATION STATS:  2023</t>
  </si>
  <si>
    <t>S</t>
  </si>
  <si>
    <t>Age in 2025</t>
  </si>
  <si>
    <t>2025 License No</t>
  </si>
  <si>
    <t>AFS MEMBER REGISTRATION: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</si>
</sst>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2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49" fontId="0" fillId="0" borderId="0" xfId="0" applyNumberFormat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6"/>
  <sheetViews>
    <sheetView tabSelected="1" zoomScaleNormal="100" workbookViewId="0">
      <pane ySplit="3" topLeftCell="A4" activePane="bottomLeft" state="frozen"/>
      <selection pane="bottomLeft" activeCell="E8" sqref="E8"/>
    </sheetView>
  </sheetViews>
  <sheetFormatPr defaultRowHeight="15" x14ac:dyDescent="0.25"/>
  <cols>
    <col min="1" max="2" width="10.7109375" style="5" customWidth="1"/>
    <col min="3" max="3" width="8.7109375" style="5" customWidth="1"/>
    <col min="4" max="5" width="20.7109375" style="5" customWidth="1"/>
    <col min="6" max="6" width="20.7109375" style="9" customWidth="1"/>
    <col min="7" max="7" width="8.7109375" style="9" hidden="1" customWidth="1"/>
    <col min="8" max="8" width="9.42578125" style="9" customWidth="1"/>
    <col min="9" max="9" width="8" style="14" customWidth="1"/>
    <col min="10" max="10" width="8.7109375" customWidth="1"/>
    <col min="11" max="11" width="10.7109375" style="5" customWidth="1"/>
    <col min="12" max="12" width="20.7109375" style="5" customWidth="1"/>
    <col min="13" max="13" width="8.7109375" style="5" customWidth="1"/>
    <col min="14" max="16384" width="9.140625" style="5"/>
  </cols>
  <sheetData>
    <row r="1" spans="1:13" customFormat="1" ht="21" x14ac:dyDescent="0.35">
      <c r="A1" s="17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customFormat="1" x14ac:dyDescent="0.25">
      <c r="F2" s="14"/>
      <c r="G2" s="14"/>
      <c r="H2" s="14"/>
      <c r="I2" s="14"/>
    </row>
    <row r="3" spans="1:13" s="18" customFormat="1" ht="60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5" t="s">
        <v>49</v>
      </c>
      <c r="G3" s="15" t="s">
        <v>50</v>
      </c>
      <c r="H3" s="15" t="s">
        <v>51</v>
      </c>
      <c r="I3" s="15" t="s">
        <v>56</v>
      </c>
      <c r="J3" s="16" t="s">
        <v>5</v>
      </c>
      <c r="K3" s="16" t="s">
        <v>57</v>
      </c>
      <c r="L3" s="16" t="s">
        <v>6</v>
      </c>
      <c r="M3" s="16" t="s">
        <v>48</v>
      </c>
    </row>
    <row r="4" spans="1:13" x14ac:dyDescent="0.25">
      <c r="A4" s="6"/>
      <c r="B4" s="6"/>
      <c r="C4" s="6"/>
      <c r="D4" s="6"/>
      <c r="E4" s="6"/>
      <c r="F4" s="8"/>
      <c r="G4" s="10" t="str">
        <f>IF(F4="","",IF((OR(LEFT(F4,2)="00",LEFT(F4,2)="01",LEFT(F4,2)="02",LEFT(F4,2)="03",LEFT(F4,2)="04",LEFT(F4,2)="05",LEFT(F4,2)="06",LEFT(F4,2)="07",LEFT(F4,2)="08",LEFT(F4,2)="09",LEFT(F4,2)="10",LEFT(F4,2)="11",LEFT(F4,2)="12",LEFT(F4,2)="13",LEFT(F4,2)="14",LEFT(F4,2)="15",LEFT(F4,2)="16",LEFT(F4,2)="17",LEFT(F4,2)="18", LEFT(F4,2)="19",LEFT(F4,2)="20")),CONCATENATE("20",LEFT(F4,2)),CONCATENATE("19",LEFT(F4,2))))</f>
        <v/>
      </c>
      <c r="H4" s="10" t="str">
        <f t="shared" ref="H4:H67" si="0">IF(G4="","",VALUE(G4))</f>
        <v/>
      </c>
      <c r="I4" s="10" t="str">
        <f>IF(H4="","",VLOOKUP(H4,Age!$A$3:$C$88,2,FALSE))</f>
        <v/>
      </c>
      <c r="J4" s="10" t="str">
        <f>IF(I4="","",VLOOKUP(I4,Age!$B$3:$C$88,2,FALSE))</f>
        <v/>
      </c>
      <c r="K4" s="7"/>
      <c r="L4" s="6"/>
      <c r="M4" s="6"/>
    </row>
    <row r="5" spans="1:13" x14ac:dyDescent="0.25">
      <c r="A5" s="6"/>
      <c r="B5" s="6"/>
      <c r="C5" s="6"/>
      <c r="D5" s="6"/>
      <c r="E5" s="6"/>
      <c r="F5" s="8"/>
      <c r="G5" s="10" t="str">
        <f t="shared" ref="G5:G68" si="1">IF(F5="","",IF((OR(LEFT(F5,2)="00",LEFT(F5,2)="01",LEFT(F5,2)="02",LEFT(F5,2)="03",LEFT(F5,2)="04",LEFT(F5,2)="05",LEFT(F5,2)="06",LEFT(F5,2)="07",LEFT(F5,2)="08",LEFT(F5,2)="09",LEFT(F5,2)="10",LEFT(F5,2)="11",LEFT(F5,2)="12",LEFT(F5,2)="13",LEFT(F5,2)="14",LEFT(F5,2)="15",LEFT(F5,2)="16",LEFT(F5,2)="17",LEFT(F5,2)="18", LEFT(F5,2)="19",LEFT(F5,2)="20")),CONCATENATE("20",LEFT(F5,2)),CONCATENATE("19",LEFT(F5,2))))</f>
        <v/>
      </c>
      <c r="H5" s="10" t="str">
        <f t="shared" si="0"/>
        <v/>
      </c>
      <c r="I5" s="10" t="str">
        <f>IF(H5="","",VLOOKUP(H5,Age!$A$3:$C$88,2,FALSE))</f>
        <v/>
      </c>
      <c r="J5" s="10" t="str">
        <f>IF(I5="","",VLOOKUP(I5,Age!$B$3:$C$88,2,FALSE))</f>
        <v/>
      </c>
      <c r="K5" s="7"/>
      <c r="L5" s="6"/>
      <c r="M5" s="6"/>
    </row>
    <row r="6" spans="1:13" x14ac:dyDescent="0.25">
      <c r="A6" s="6"/>
      <c r="B6" s="6"/>
      <c r="C6" s="6"/>
      <c r="D6" s="6"/>
      <c r="E6" s="6"/>
      <c r="F6" s="8"/>
      <c r="G6" s="10" t="str">
        <f t="shared" si="1"/>
        <v/>
      </c>
      <c r="H6" s="10" t="str">
        <f t="shared" si="0"/>
        <v/>
      </c>
      <c r="I6" s="10" t="str">
        <f>IF(H6="","",VLOOKUP(H6,Age!$A$3:$C$88,2,FALSE))</f>
        <v/>
      </c>
      <c r="J6" s="10" t="str">
        <f>IF(I6="","",VLOOKUP(I6,Age!$B$3:$C$88,2,FALSE))</f>
        <v/>
      </c>
      <c r="K6" s="7"/>
      <c r="L6" s="6"/>
      <c r="M6" s="6"/>
    </row>
    <row r="7" spans="1:13" x14ac:dyDescent="0.25">
      <c r="A7" s="6"/>
      <c r="B7" s="6"/>
      <c r="C7" s="6"/>
      <c r="D7" s="6"/>
      <c r="E7" s="6"/>
      <c r="F7" s="8"/>
      <c r="G7" s="10" t="str">
        <f t="shared" si="1"/>
        <v/>
      </c>
      <c r="H7" s="10" t="str">
        <f t="shared" si="0"/>
        <v/>
      </c>
      <c r="I7" s="10" t="str">
        <f>IF(H7="","",VLOOKUP(H7,Age!$A$3:$C$88,2,FALSE))</f>
        <v/>
      </c>
      <c r="J7" s="10" t="str">
        <f>IF(I7="","",VLOOKUP(I7,Age!$B$3:$C$88,2,FALSE))</f>
        <v/>
      </c>
      <c r="K7" s="7"/>
      <c r="L7" s="6"/>
      <c r="M7" s="6"/>
    </row>
    <row r="8" spans="1:13" x14ac:dyDescent="0.25">
      <c r="A8" s="6"/>
      <c r="B8" s="6"/>
      <c r="C8" s="6"/>
      <c r="D8" s="6"/>
      <c r="E8" s="6"/>
      <c r="F8" s="8"/>
      <c r="G8" s="10" t="str">
        <f t="shared" si="1"/>
        <v/>
      </c>
      <c r="H8" s="10" t="str">
        <f t="shared" si="0"/>
        <v/>
      </c>
      <c r="I8" s="10" t="str">
        <f>IF(H8="","",VLOOKUP(H8,Age!$A$3:$C$88,2,FALSE))</f>
        <v/>
      </c>
      <c r="J8" s="10" t="str">
        <f>IF(I8="","",VLOOKUP(I8,Age!$B$3:$C$88,2,FALSE))</f>
        <v/>
      </c>
      <c r="K8" s="7"/>
      <c r="L8" s="6"/>
      <c r="M8" s="6"/>
    </row>
    <row r="9" spans="1:13" x14ac:dyDescent="0.25">
      <c r="A9" s="6"/>
      <c r="B9" s="6"/>
      <c r="C9" s="6"/>
      <c r="D9" s="6"/>
      <c r="E9" s="6"/>
      <c r="F9" s="8"/>
      <c r="G9" s="10" t="str">
        <f t="shared" si="1"/>
        <v/>
      </c>
      <c r="H9" s="10" t="str">
        <f t="shared" si="0"/>
        <v/>
      </c>
      <c r="I9" s="10" t="str">
        <f>IF(H9="","",VLOOKUP(H9,Age!$A$3:$C$88,2,FALSE))</f>
        <v/>
      </c>
      <c r="J9" s="10" t="str">
        <f>IF(I9="","",VLOOKUP(I9,Age!$B$3:$C$88,2,FALSE))</f>
        <v/>
      </c>
      <c r="K9" s="7"/>
      <c r="L9" s="6"/>
      <c r="M9" s="6"/>
    </row>
    <row r="10" spans="1:13" x14ac:dyDescent="0.25">
      <c r="A10" s="6"/>
      <c r="B10" s="6"/>
      <c r="C10" s="6"/>
      <c r="D10" s="6"/>
      <c r="E10" s="6"/>
      <c r="F10" s="8"/>
      <c r="G10" s="10" t="str">
        <f t="shared" si="1"/>
        <v/>
      </c>
      <c r="H10" s="10" t="str">
        <f t="shared" si="0"/>
        <v/>
      </c>
      <c r="I10" s="10" t="str">
        <f>IF(H10="","",VLOOKUP(H10,Age!$A$3:$C$88,2,FALSE))</f>
        <v/>
      </c>
      <c r="J10" s="10" t="str">
        <f>IF(I10="","",VLOOKUP(I10,Age!$B$3:$C$88,2,FALSE))</f>
        <v/>
      </c>
      <c r="K10" s="7"/>
      <c r="L10" s="6"/>
      <c r="M10" s="6"/>
    </row>
    <row r="11" spans="1:13" x14ac:dyDescent="0.25">
      <c r="A11" s="6"/>
      <c r="B11" s="6"/>
      <c r="C11" s="6"/>
      <c r="D11" s="6"/>
      <c r="E11" s="6"/>
      <c r="F11" s="8"/>
      <c r="G11" s="10" t="str">
        <f t="shared" si="1"/>
        <v/>
      </c>
      <c r="H11" s="10" t="str">
        <f t="shared" si="0"/>
        <v/>
      </c>
      <c r="I11" s="10" t="str">
        <f>IF(H11="","",VLOOKUP(H11,Age!$A$3:$C$88,2,FALSE))</f>
        <v/>
      </c>
      <c r="J11" s="10" t="str">
        <f>IF(I11="","",VLOOKUP(I11,Age!$B$3:$C$88,2,FALSE))</f>
        <v/>
      </c>
      <c r="K11" s="7"/>
      <c r="L11" s="6"/>
      <c r="M11" s="6"/>
    </row>
    <row r="12" spans="1:13" x14ac:dyDescent="0.25">
      <c r="A12" s="6"/>
      <c r="B12" s="6"/>
      <c r="C12" s="6"/>
      <c r="D12" s="6"/>
      <c r="E12" s="6"/>
      <c r="F12" s="8"/>
      <c r="G12" s="10" t="str">
        <f t="shared" si="1"/>
        <v/>
      </c>
      <c r="H12" s="10" t="str">
        <f t="shared" si="0"/>
        <v/>
      </c>
      <c r="I12" s="10" t="str">
        <f>IF(H12="","",VLOOKUP(H12,Age!$A$3:$C$88,2,FALSE))</f>
        <v/>
      </c>
      <c r="J12" s="10" t="str">
        <f>IF(I12="","",VLOOKUP(I12,Age!$B$3:$C$88,2,FALSE))</f>
        <v/>
      </c>
      <c r="K12" s="7"/>
      <c r="L12" s="6"/>
      <c r="M12" s="6"/>
    </row>
    <row r="13" spans="1:13" x14ac:dyDescent="0.25">
      <c r="A13" s="6"/>
      <c r="B13" s="6"/>
      <c r="C13" s="6"/>
      <c r="D13" s="6"/>
      <c r="E13" s="6"/>
      <c r="F13" s="8"/>
      <c r="G13" s="10" t="str">
        <f t="shared" si="1"/>
        <v/>
      </c>
      <c r="H13" s="10" t="str">
        <f t="shared" si="0"/>
        <v/>
      </c>
      <c r="I13" s="10" t="str">
        <f>IF(H13="","",VLOOKUP(H13,Age!$A$3:$C$88,2,FALSE))</f>
        <v/>
      </c>
      <c r="J13" s="10" t="str">
        <f>IF(I13="","",VLOOKUP(I13,Age!$B$3:$C$88,2,FALSE))</f>
        <v/>
      </c>
      <c r="K13" s="7"/>
      <c r="L13" s="6"/>
      <c r="M13" s="6"/>
    </row>
    <row r="14" spans="1:13" x14ac:dyDescent="0.25">
      <c r="A14" s="6"/>
      <c r="B14" s="6"/>
      <c r="C14" s="6"/>
      <c r="D14" s="6"/>
      <c r="E14" s="6"/>
      <c r="F14" s="8"/>
      <c r="G14" s="10" t="str">
        <f t="shared" si="1"/>
        <v/>
      </c>
      <c r="H14" s="10" t="str">
        <f t="shared" si="0"/>
        <v/>
      </c>
      <c r="I14" s="10" t="str">
        <f>IF(H14="","",VLOOKUP(H14,Age!$A$3:$C$88,2,FALSE))</f>
        <v/>
      </c>
      <c r="J14" s="10" t="str">
        <f>IF(I14="","",VLOOKUP(I14,Age!$B$3:$C$88,2,FALSE))</f>
        <v/>
      </c>
      <c r="K14" s="7"/>
      <c r="L14" s="6"/>
      <c r="M14" s="6"/>
    </row>
    <row r="15" spans="1:13" x14ac:dyDescent="0.25">
      <c r="A15" s="6"/>
      <c r="B15" s="6"/>
      <c r="C15" s="6"/>
      <c r="D15" s="6"/>
      <c r="E15" s="6"/>
      <c r="F15" s="8"/>
      <c r="G15" s="10" t="str">
        <f t="shared" si="1"/>
        <v/>
      </c>
      <c r="H15" s="10" t="str">
        <f t="shared" si="0"/>
        <v/>
      </c>
      <c r="I15" s="10" t="str">
        <f>IF(H15="","",VLOOKUP(H15,Age!$A$3:$C$88,2,FALSE))</f>
        <v/>
      </c>
      <c r="J15" s="10" t="str">
        <f>IF(I15="","",VLOOKUP(I15,Age!$B$3:$C$88,2,FALSE))</f>
        <v/>
      </c>
      <c r="K15" s="7"/>
      <c r="L15" s="6"/>
      <c r="M15" s="6"/>
    </row>
    <row r="16" spans="1:13" x14ac:dyDescent="0.25">
      <c r="A16" s="6"/>
      <c r="B16" s="6"/>
      <c r="C16" s="6"/>
      <c r="D16" s="6"/>
      <c r="E16" s="6"/>
      <c r="F16" s="8"/>
      <c r="G16" s="10" t="str">
        <f t="shared" si="1"/>
        <v/>
      </c>
      <c r="H16" s="10" t="str">
        <f t="shared" si="0"/>
        <v/>
      </c>
      <c r="I16" s="10" t="str">
        <f>IF(H16="","",VLOOKUP(H16,Age!$A$3:$C$88,2,FALSE))</f>
        <v/>
      </c>
      <c r="J16" s="10" t="str">
        <f>IF(I16="","",VLOOKUP(I16,Age!$B$3:$C$88,2,FALSE))</f>
        <v/>
      </c>
      <c r="K16" s="7"/>
      <c r="L16" s="6"/>
      <c r="M16" s="6"/>
    </row>
    <row r="17" spans="1:13" x14ac:dyDescent="0.25">
      <c r="A17" s="6"/>
      <c r="B17" s="6"/>
      <c r="C17" s="6"/>
      <c r="D17" s="6"/>
      <c r="E17" s="6"/>
      <c r="F17" s="8"/>
      <c r="G17" s="10" t="str">
        <f t="shared" si="1"/>
        <v/>
      </c>
      <c r="H17" s="10" t="str">
        <f t="shared" si="0"/>
        <v/>
      </c>
      <c r="I17" s="10" t="str">
        <f>IF(H17="","",VLOOKUP(H17,Age!$A$3:$C$88,2,FALSE))</f>
        <v/>
      </c>
      <c r="J17" s="10" t="str">
        <f>IF(I17="","",VLOOKUP(I17,Age!$B$3:$C$88,2,FALSE))</f>
        <v/>
      </c>
      <c r="K17" s="7"/>
      <c r="L17" s="6"/>
      <c r="M17" s="6"/>
    </row>
    <row r="18" spans="1:13" x14ac:dyDescent="0.25">
      <c r="A18" s="6"/>
      <c r="B18" s="6"/>
      <c r="C18" s="6"/>
      <c r="D18" s="6"/>
      <c r="E18" s="6"/>
      <c r="F18" s="8"/>
      <c r="G18" s="10" t="str">
        <f t="shared" si="1"/>
        <v/>
      </c>
      <c r="H18" s="10" t="str">
        <f t="shared" si="0"/>
        <v/>
      </c>
      <c r="I18" s="10" t="str">
        <f>IF(H18="","",VLOOKUP(H18,Age!$A$3:$C$88,2,FALSE))</f>
        <v/>
      </c>
      <c r="J18" s="10" t="str">
        <f>IF(I18="","",VLOOKUP(I18,Age!$B$3:$C$88,2,FALSE))</f>
        <v/>
      </c>
      <c r="K18" s="7"/>
      <c r="L18" s="6"/>
      <c r="M18" s="6"/>
    </row>
    <row r="19" spans="1:13" x14ac:dyDescent="0.25">
      <c r="A19" s="6"/>
      <c r="B19" s="6"/>
      <c r="C19" s="6"/>
      <c r="D19" s="6"/>
      <c r="E19" s="6"/>
      <c r="F19" s="8"/>
      <c r="G19" s="10" t="str">
        <f t="shared" si="1"/>
        <v/>
      </c>
      <c r="H19" s="10" t="str">
        <f t="shared" si="0"/>
        <v/>
      </c>
      <c r="I19" s="10" t="str">
        <f>IF(H19="","",VLOOKUP(H19,Age!$A$3:$C$88,2,FALSE))</f>
        <v/>
      </c>
      <c r="J19" s="10" t="str">
        <f>IF(I19="","",VLOOKUP(I19,Age!$B$3:$C$88,2,FALSE))</f>
        <v/>
      </c>
      <c r="K19" s="7"/>
      <c r="L19" s="6"/>
      <c r="M19" s="6"/>
    </row>
    <row r="20" spans="1:13" x14ac:dyDescent="0.25">
      <c r="A20" s="6"/>
      <c r="B20" s="6"/>
      <c r="C20" s="6"/>
      <c r="D20" s="6"/>
      <c r="E20" s="6"/>
      <c r="F20" s="8"/>
      <c r="G20" s="10" t="str">
        <f t="shared" si="1"/>
        <v/>
      </c>
      <c r="H20" s="10" t="str">
        <f t="shared" si="0"/>
        <v/>
      </c>
      <c r="I20" s="10" t="str">
        <f>IF(H20="","",VLOOKUP(H20,Age!$A$3:$C$88,2,FALSE))</f>
        <v/>
      </c>
      <c r="J20" s="10" t="str">
        <f>IF(I20="","",VLOOKUP(I20,Age!$B$3:$C$88,2,FALSE))</f>
        <v/>
      </c>
      <c r="K20" s="7"/>
      <c r="L20" s="6"/>
      <c r="M20" s="6"/>
    </row>
    <row r="21" spans="1:13" x14ac:dyDescent="0.25">
      <c r="A21" s="6"/>
      <c r="B21" s="6"/>
      <c r="C21" s="6"/>
      <c r="D21" s="6"/>
      <c r="E21" s="6"/>
      <c r="F21" s="8"/>
      <c r="G21" s="10" t="str">
        <f t="shared" si="1"/>
        <v/>
      </c>
      <c r="H21" s="10" t="str">
        <f t="shared" si="0"/>
        <v/>
      </c>
      <c r="I21" s="10" t="str">
        <f>IF(H21="","",VLOOKUP(H21,Age!$A$3:$C$88,2,FALSE))</f>
        <v/>
      </c>
      <c r="J21" s="10" t="str">
        <f>IF(I21="","",VLOOKUP(I21,Age!$B$3:$C$88,2,FALSE))</f>
        <v/>
      </c>
      <c r="K21" s="7"/>
      <c r="L21" s="6"/>
      <c r="M21" s="6"/>
    </row>
    <row r="22" spans="1:13" x14ac:dyDescent="0.25">
      <c r="A22" s="6"/>
      <c r="B22" s="6"/>
      <c r="C22" s="6"/>
      <c r="D22" s="6"/>
      <c r="E22" s="6"/>
      <c r="F22" s="8"/>
      <c r="G22" s="10" t="str">
        <f t="shared" si="1"/>
        <v/>
      </c>
      <c r="H22" s="10" t="str">
        <f t="shared" si="0"/>
        <v/>
      </c>
      <c r="I22" s="10" t="str">
        <f>IF(H22="","",VLOOKUP(H22,Age!$A$3:$C$88,2,FALSE))</f>
        <v/>
      </c>
      <c r="J22" s="10" t="str">
        <f>IF(I22="","",VLOOKUP(I22,Age!$B$3:$C$88,2,FALSE))</f>
        <v/>
      </c>
      <c r="K22" s="7"/>
      <c r="L22" s="6"/>
      <c r="M22" s="6"/>
    </row>
    <row r="23" spans="1:13" x14ac:dyDescent="0.25">
      <c r="A23" s="6"/>
      <c r="B23" s="6"/>
      <c r="C23" s="6"/>
      <c r="D23" s="6"/>
      <c r="E23" s="6"/>
      <c r="F23" s="8"/>
      <c r="G23" s="10" t="str">
        <f t="shared" si="1"/>
        <v/>
      </c>
      <c r="H23" s="10" t="str">
        <f t="shared" si="0"/>
        <v/>
      </c>
      <c r="I23" s="10" t="str">
        <f>IF(H23="","",VLOOKUP(H23,Age!$A$3:$C$88,2,FALSE))</f>
        <v/>
      </c>
      <c r="J23" s="10" t="str">
        <f>IF(I23="","",VLOOKUP(I23,Age!$B$3:$C$88,2,FALSE))</f>
        <v/>
      </c>
      <c r="K23" s="7"/>
      <c r="L23" s="6"/>
      <c r="M23" s="6"/>
    </row>
    <row r="24" spans="1:13" x14ac:dyDescent="0.25">
      <c r="A24" s="6"/>
      <c r="B24" s="6"/>
      <c r="C24" s="6"/>
      <c r="D24" s="6"/>
      <c r="E24" s="6"/>
      <c r="F24" s="8"/>
      <c r="G24" s="10" t="str">
        <f t="shared" si="1"/>
        <v/>
      </c>
      <c r="H24" s="10" t="str">
        <f t="shared" si="0"/>
        <v/>
      </c>
      <c r="I24" s="10" t="str">
        <f>IF(H24="","",VLOOKUP(H24,Age!$A$3:$C$88,2,FALSE))</f>
        <v/>
      </c>
      <c r="J24" s="10" t="str">
        <f>IF(I24="","",VLOOKUP(I24,Age!$B$3:$C$88,2,FALSE))</f>
        <v/>
      </c>
      <c r="K24" s="7"/>
      <c r="L24" s="6"/>
      <c r="M24" s="6"/>
    </row>
    <row r="25" spans="1:13" x14ac:dyDescent="0.25">
      <c r="A25" s="6"/>
      <c r="B25" s="6"/>
      <c r="C25" s="6"/>
      <c r="D25" s="6"/>
      <c r="E25" s="6"/>
      <c r="F25" s="8"/>
      <c r="G25" s="10" t="str">
        <f t="shared" si="1"/>
        <v/>
      </c>
      <c r="H25" s="10" t="str">
        <f t="shared" si="0"/>
        <v/>
      </c>
      <c r="I25" s="10" t="str">
        <f>IF(H25="","",VLOOKUP(H25,Age!$A$3:$C$88,2,FALSE))</f>
        <v/>
      </c>
      <c r="J25" s="10" t="str">
        <f>IF(I25="","",VLOOKUP(I25,Age!$B$3:$C$88,2,FALSE))</f>
        <v/>
      </c>
      <c r="K25" s="7"/>
      <c r="L25" s="6"/>
      <c r="M25" s="6"/>
    </row>
    <row r="26" spans="1:13" x14ac:dyDescent="0.25">
      <c r="A26" s="6"/>
      <c r="B26" s="6"/>
      <c r="C26" s="6"/>
      <c r="D26" s="6"/>
      <c r="E26" s="6"/>
      <c r="F26" s="8"/>
      <c r="G26" s="10" t="str">
        <f t="shared" si="1"/>
        <v/>
      </c>
      <c r="H26" s="10" t="str">
        <f t="shared" si="0"/>
        <v/>
      </c>
      <c r="I26" s="10" t="str">
        <f>IF(H26="","",VLOOKUP(H26,Age!$A$3:$C$88,2,FALSE))</f>
        <v/>
      </c>
      <c r="J26" s="10" t="str">
        <f>IF(I26="","",VLOOKUP(I26,Age!$B$3:$C$88,2,FALSE))</f>
        <v/>
      </c>
      <c r="K26" s="7"/>
      <c r="L26" s="6"/>
      <c r="M26" s="6"/>
    </row>
    <row r="27" spans="1:13" x14ac:dyDescent="0.25">
      <c r="A27" s="6"/>
      <c r="B27" s="6"/>
      <c r="C27" s="6"/>
      <c r="D27" s="6"/>
      <c r="E27" s="6"/>
      <c r="F27" s="8"/>
      <c r="G27" s="10" t="str">
        <f t="shared" si="1"/>
        <v/>
      </c>
      <c r="H27" s="10" t="str">
        <f t="shared" si="0"/>
        <v/>
      </c>
      <c r="I27" s="10" t="str">
        <f>IF(H27="","",VLOOKUP(H27,Age!$A$3:$C$88,2,FALSE))</f>
        <v/>
      </c>
      <c r="J27" s="10" t="str">
        <f>IF(I27="","",VLOOKUP(I27,Age!$B$3:$C$88,2,FALSE))</f>
        <v/>
      </c>
      <c r="K27" s="7"/>
      <c r="L27" s="6"/>
      <c r="M27" s="6"/>
    </row>
    <row r="28" spans="1:13" x14ac:dyDescent="0.25">
      <c r="A28" s="6"/>
      <c r="B28" s="6"/>
      <c r="C28" s="6"/>
      <c r="D28" s="6"/>
      <c r="E28" s="6"/>
      <c r="F28" s="8"/>
      <c r="G28" s="10" t="str">
        <f t="shared" si="1"/>
        <v/>
      </c>
      <c r="H28" s="10" t="str">
        <f t="shared" si="0"/>
        <v/>
      </c>
      <c r="I28" s="10" t="str">
        <f>IF(H28="","",VLOOKUP(H28,Age!$A$3:$C$88,2,FALSE))</f>
        <v/>
      </c>
      <c r="J28" s="10" t="str">
        <f>IF(I28="","",VLOOKUP(I28,Age!$B$3:$C$88,2,FALSE))</f>
        <v/>
      </c>
      <c r="K28" s="7"/>
      <c r="L28" s="6"/>
      <c r="M28" s="6"/>
    </row>
    <row r="29" spans="1:13" x14ac:dyDescent="0.25">
      <c r="A29" s="6"/>
      <c r="B29" s="6"/>
      <c r="C29" s="6"/>
      <c r="D29" s="6"/>
      <c r="E29" s="6"/>
      <c r="F29" s="8"/>
      <c r="G29" s="10" t="str">
        <f t="shared" si="1"/>
        <v/>
      </c>
      <c r="H29" s="10" t="str">
        <f t="shared" si="0"/>
        <v/>
      </c>
      <c r="I29" s="10" t="str">
        <f>IF(H29="","",VLOOKUP(H29,Age!$A$3:$C$88,2,FALSE))</f>
        <v/>
      </c>
      <c r="J29" s="10" t="str">
        <f>IF(I29="","",VLOOKUP(I29,Age!$B$3:$C$88,2,FALSE))</f>
        <v/>
      </c>
      <c r="K29" s="7"/>
      <c r="L29" s="6"/>
      <c r="M29" s="6"/>
    </row>
    <row r="30" spans="1:13" x14ac:dyDescent="0.25">
      <c r="A30" s="6"/>
      <c r="B30" s="6"/>
      <c r="C30" s="6"/>
      <c r="D30" s="6"/>
      <c r="E30" s="6"/>
      <c r="F30" s="8"/>
      <c r="G30" s="10" t="str">
        <f t="shared" si="1"/>
        <v/>
      </c>
      <c r="H30" s="10" t="str">
        <f t="shared" si="0"/>
        <v/>
      </c>
      <c r="I30" s="10" t="str">
        <f>IF(H30="","",VLOOKUP(H30,Age!$A$3:$C$88,2,FALSE))</f>
        <v/>
      </c>
      <c r="J30" s="10" t="str">
        <f>IF(I30="","",VLOOKUP(I30,Age!$B$3:$C$88,2,FALSE))</f>
        <v/>
      </c>
      <c r="K30" s="7"/>
      <c r="L30" s="6"/>
      <c r="M30" s="6"/>
    </row>
    <row r="31" spans="1:13" x14ac:dyDescent="0.25">
      <c r="A31" s="6"/>
      <c r="B31" s="6"/>
      <c r="C31" s="6"/>
      <c r="D31" s="6"/>
      <c r="E31" s="6"/>
      <c r="F31" s="8"/>
      <c r="G31" s="10" t="str">
        <f t="shared" si="1"/>
        <v/>
      </c>
      <c r="H31" s="10" t="str">
        <f t="shared" si="0"/>
        <v/>
      </c>
      <c r="I31" s="10" t="str">
        <f>IF(H31="","",VLOOKUP(H31,Age!$A$3:$C$88,2,FALSE))</f>
        <v/>
      </c>
      <c r="J31" s="10" t="str">
        <f>IF(I31="","",VLOOKUP(I31,Age!$B$3:$C$88,2,FALSE))</f>
        <v/>
      </c>
      <c r="K31" s="7"/>
      <c r="L31" s="6"/>
      <c r="M31" s="6"/>
    </row>
    <row r="32" spans="1:13" x14ac:dyDescent="0.25">
      <c r="A32" s="6"/>
      <c r="B32" s="6"/>
      <c r="C32" s="6"/>
      <c r="D32" s="6"/>
      <c r="E32" s="6"/>
      <c r="F32" s="8"/>
      <c r="G32" s="10" t="str">
        <f t="shared" si="1"/>
        <v/>
      </c>
      <c r="H32" s="10" t="str">
        <f t="shared" si="0"/>
        <v/>
      </c>
      <c r="I32" s="10" t="str">
        <f>IF(H32="","",VLOOKUP(H32,Age!$A$3:$C$88,2,FALSE))</f>
        <v/>
      </c>
      <c r="J32" s="10" t="str">
        <f>IF(I32="","",VLOOKUP(I32,Age!$B$3:$C$88,2,FALSE))</f>
        <v/>
      </c>
      <c r="K32" s="7"/>
      <c r="L32" s="6"/>
      <c r="M32" s="6"/>
    </row>
    <row r="33" spans="1:13" x14ac:dyDescent="0.25">
      <c r="A33" s="6"/>
      <c r="B33" s="6"/>
      <c r="C33" s="6"/>
      <c r="D33" s="6"/>
      <c r="E33" s="6"/>
      <c r="F33" s="8"/>
      <c r="G33" s="10" t="str">
        <f t="shared" si="1"/>
        <v/>
      </c>
      <c r="H33" s="10" t="str">
        <f t="shared" si="0"/>
        <v/>
      </c>
      <c r="I33" s="10" t="str">
        <f>IF(H33="","",VLOOKUP(H33,Age!$A$3:$C$88,2,FALSE))</f>
        <v/>
      </c>
      <c r="J33" s="10" t="str">
        <f>IF(I33="","",VLOOKUP(I33,Age!$B$3:$C$88,2,FALSE))</f>
        <v/>
      </c>
      <c r="K33" s="7"/>
      <c r="L33" s="6"/>
      <c r="M33" s="6"/>
    </row>
    <row r="34" spans="1:13" x14ac:dyDescent="0.25">
      <c r="A34" s="6"/>
      <c r="B34" s="6"/>
      <c r="C34" s="6"/>
      <c r="D34" s="6"/>
      <c r="E34" s="6"/>
      <c r="F34" s="8"/>
      <c r="G34" s="10" t="str">
        <f t="shared" si="1"/>
        <v/>
      </c>
      <c r="H34" s="10" t="str">
        <f t="shared" si="0"/>
        <v/>
      </c>
      <c r="I34" s="10" t="str">
        <f>IF(H34="","",VLOOKUP(H34,Age!$A$3:$C$88,2,FALSE))</f>
        <v/>
      </c>
      <c r="J34" s="10" t="str">
        <f>IF(I34="","",VLOOKUP(I34,Age!$B$3:$C$88,2,FALSE))</f>
        <v/>
      </c>
      <c r="K34" s="7"/>
      <c r="L34" s="6"/>
      <c r="M34" s="6"/>
    </row>
    <row r="35" spans="1:13" x14ac:dyDescent="0.25">
      <c r="A35" s="6"/>
      <c r="B35" s="6"/>
      <c r="C35" s="6"/>
      <c r="D35" s="6"/>
      <c r="E35" s="6"/>
      <c r="F35" s="8"/>
      <c r="G35" s="10" t="str">
        <f t="shared" si="1"/>
        <v/>
      </c>
      <c r="H35" s="10" t="str">
        <f t="shared" si="0"/>
        <v/>
      </c>
      <c r="I35" s="10" t="str">
        <f>IF(H35="","",VLOOKUP(H35,Age!$A$3:$C$88,2,FALSE))</f>
        <v/>
      </c>
      <c r="J35" s="10" t="str">
        <f>IF(I35="","",VLOOKUP(I35,Age!$B$3:$C$88,2,FALSE))</f>
        <v/>
      </c>
      <c r="K35" s="7"/>
      <c r="L35" s="6"/>
      <c r="M35" s="6"/>
    </row>
    <row r="36" spans="1:13" x14ac:dyDescent="0.25">
      <c r="A36" s="6"/>
      <c r="B36" s="6"/>
      <c r="C36" s="6"/>
      <c r="D36" s="6"/>
      <c r="E36" s="6"/>
      <c r="F36" s="8"/>
      <c r="G36" s="10" t="str">
        <f t="shared" si="1"/>
        <v/>
      </c>
      <c r="H36" s="10" t="str">
        <f t="shared" si="0"/>
        <v/>
      </c>
      <c r="I36" s="10" t="str">
        <f>IF(H36="","",VLOOKUP(H36,Age!$A$3:$C$88,2,FALSE))</f>
        <v/>
      </c>
      <c r="J36" s="10" t="str">
        <f>IF(I36="","",VLOOKUP(I36,Age!$B$3:$C$88,2,FALSE))</f>
        <v/>
      </c>
      <c r="K36" s="7"/>
      <c r="L36" s="6"/>
      <c r="M36" s="6"/>
    </row>
    <row r="37" spans="1:13" x14ac:dyDescent="0.25">
      <c r="A37" s="6"/>
      <c r="B37" s="6"/>
      <c r="C37" s="6"/>
      <c r="D37" s="6"/>
      <c r="E37" s="6"/>
      <c r="F37" s="8"/>
      <c r="G37" s="10" t="str">
        <f t="shared" si="1"/>
        <v/>
      </c>
      <c r="H37" s="10" t="str">
        <f t="shared" si="0"/>
        <v/>
      </c>
      <c r="I37" s="10" t="str">
        <f>IF(H37="","",VLOOKUP(H37,Age!$A$3:$C$88,2,FALSE))</f>
        <v/>
      </c>
      <c r="J37" s="10" t="str">
        <f>IF(I37="","",VLOOKUP(I37,Age!$B$3:$C$88,2,FALSE))</f>
        <v/>
      </c>
      <c r="K37" s="7"/>
      <c r="L37" s="6"/>
      <c r="M37" s="6"/>
    </row>
    <row r="38" spans="1:13" x14ac:dyDescent="0.25">
      <c r="A38" s="6"/>
      <c r="B38" s="6"/>
      <c r="C38" s="6"/>
      <c r="D38" s="6"/>
      <c r="E38" s="6"/>
      <c r="F38" s="8"/>
      <c r="G38" s="10" t="str">
        <f t="shared" si="1"/>
        <v/>
      </c>
      <c r="H38" s="10" t="str">
        <f t="shared" si="0"/>
        <v/>
      </c>
      <c r="I38" s="10" t="str">
        <f>IF(H38="","",VLOOKUP(H38,Age!$A$3:$C$88,2,FALSE))</f>
        <v/>
      </c>
      <c r="J38" s="10" t="str">
        <f>IF(I38="","",VLOOKUP(I38,Age!$B$3:$C$88,2,FALSE))</f>
        <v/>
      </c>
      <c r="K38" s="7"/>
      <c r="L38" s="6"/>
      <c r="M38" s="6"/>
    </row>
    <row r="39" spans="1:13" x14ac:dyDescent="0.25">
      <c r="A39" s="6"/>
      <c r="B39" s="6"/>
      <c r="C39" s="6"/>
      <c r="D39" s="6"/>
      <c r="E39" s="6"/>
      <c r="F39" s="8"/>
      <c r="G39" s="10" t="str">
        <f t="shared" si="1"/>
        <v/>
      </c>
      <c r="H39" s="10" t="str">
        <f t="shared" si="0"/>
        <v/>
      </c>
      <c r="I39" s="10" t="str">
        <f>IF(H39="","",VLOOKUP(H39,Age!$A$3:$C$88,2,FALSE))</f>
        <v/>
      </c>
      <c r="J39" s="10" t="str">
        <f>IF(I39="","",VLOOKUP(I39,Age!$B$3:$C$88,2,FALSE))</f>
        <v/>
      </c>
      <c r="K39" s="7"/>
      <c r="L39" s="6"/>
      <c r="M39" s="6"/>
    </row>
    <row r="40" spans="1:13" x14ac:dyDescent="0.25">
      <c r="A40" s="6"/>
      <c r="B40" s="6"/>
      <c r="C40" s="6"/>
      <c r="D40" s="6"/>
      <c r="E40" s="6"/>
      <c r="F40" s="8"/>
      <c r="G40" s="10" t="str">
        <f t="shared" si="1"/>
        <v/>
      </c>
      <c r="H40" s="10" t="str">
        <f t="shared" si="0"/>
        <v/>
      </c>
      <c r="I40" s="10" t="str">
        <f>IF(H40="","",VLOOKUP(H40,Age!$A$3:$C$88,2,FALSE))</f>
        <v/>
      </c>
      <c r="J40" s="10" t="str">
        <f>IF(I40="","",VLOOKUP(I40,Age!$B$3:$C$88,2,FALSE))</f>
        <v/>
      </c>
      <c r="K40" s="7"/>
      <c r="L40" s="6"/>
      <c r="M40" s="6"/>
    </row>
    <row r="41" spans="1:13" x14ac:dyDescent="0.25">
      <c r="A41" s="6"/>
      <c r="B41" s="6"/>
      <c r="C41" s="6"/>
      <c r="D41" s="6"/>
      <c r="E41" s="6"/>
      <c r="F41" s="8"/>
      <c r="G41" s="10" t="str">
        <f t="shared" si="1"/>
        <v/>
      </c>
      <c r="H41" s="10" t="str">
        <f t="shared" si="0"/>
        <v/>
      </c>
      <c r="I41" s="10" t="str">
        <f>IF(H41="","",VLOOKUP(H41,Age!$A$3:$C$88,2,FALSE))</f>
        <v/>
      </c>
      <c r="J41" s="10" t="str">
        <f>IF(I41="","",VLOOKUP(I41,Age!$B$3:$C$88,2,FALSE))</f>
        <v/>
      </c>
      <c r="K41" s="7"/>
      <c r="L41" s="6"/>
      <c r="M41" s="6"/>
    </row>
    <row r="42" spans="1:13" x14ac:dyDescent="0.25">
      <c r="A42" s="6"/>
      <c r="B42" s="6"/>
      <c r="C42" s="6"/>
      <c r="D42" s="6"/>
      <c r="E42" s="6"/>
      <c r="F42" s="8"/>
      <c r="G42" s="10" t="str">
        <f t="shared" si="1"/>
        <v/>
      </c>
      <c r="H42" s="10" t="str">
        <f t="shared" si="0"/>
        <v/>
      </c>
      <c r="I42" s="10" t="str">
        <f>IF(H42="","",VLOOKUP(H42,Age!$A$3:$C$88,2,FALSE))</f>
        <v/>
      </c>
      <c r="J42" s="10" t="str">
        <f>IF(I42="","",VLOOKUP(I42,Age!$B$3:$C$88,2,FALSE))</f>
        <v/>
      </c>
      <c r="K42" s="7"/>
      <c r="L42" s="6"/>
      <c r="M42" s="6"/>
    </row>
    <row r="43" spans="1:13" x14ac:dyDescent="0.25">
      <c r="A43" s="6"/>
      <c r="B43" s="6"/>
      <c r="C43" s="6"/>
      <c r="D43" s="6"/>
      <c r="E43" s="6"/>
      <c r="F43" s="8"/>
      <c r="G43" s="10" t="str">
        <f t="shared" si="1"/>
        <v/>
      </c>
      <c r="H43" s="10" t="str">
        <f t="shared" si="0"/>
        <v/>
      </c>
      <c r="I43" s="10" t="str">
        <f>IF(H43="","",VLOOKUP(H43,Age!$A$3:$C$88,2,FALSE))</f>
        <v/>
      </c>
      <c r="J43" s="10" t="str">
        <f>IF(I43="","",VLOOKUP(I43,Age!$B$3:$C$88,2,FALSE))</f>
        <v/>
      </c>
      <c r="K43" s="7"/>
      <c r="L43" s="6"/>
      <c r="M43" s="6"/>
    </row>
    <row r="44" spans="1:13" x14ac:dyDescent="0.25">
      <c r="A44" s="6"/>
      <c r="B44" s="6"/>
      <c r="C44" s="6"/>
      <c r="D44" s="6"/>
      <c r="E44" s="6"/>
      <c r="F44" s="8"/>
      <c r="G44" s="10" t="str">
        <f t="shared" si="1"/>
        <v/>
      </c>
      <c r="H44" s="10" t="str">
        <f t="shared" si="0"/>
        <v/>
      </c>
      <c r="I44" s="10" t="str">
        <f>IF(H44="","",VLOOKUP(H44,Age!$A$3:$C$88,2,FALSE))</f>
        <v/>
      </c>
      <c r="J44" s="10" t="str">
        <f>IF(I44="","",VLOOKUP(I44,Age!$B$3:$C$88,2,FALSE))</f>
        <v/>
      </c>
      <c r="K44" s="7"/>
      <c r="L44" s="6"/>
      <c r="M44" s="6"/>
    </row>
    <row r="45" spans="1:13" x14ac:dyDescent="0.25">
      <c r="A45" s="6"/>
      <c r="B45" s="6"/>
      <c r="C45" s="6"/>
      <c r="D45" s="6"/>
      <c r="E45" s="6"/>
      <c r="F45" s="8"/>
      <c r="G45" s="10" t="str">
        <f t="shared" si="1"/>
        <v/>
      </c>
      <c r="H45" s="10" t="str">
        <f t="shared" si="0"/>
        <v/>
      </c>
      <c r="I45" s="10" t="str">
        <f>IF(H45="","",VLOOKUP(H45,Age!$A$3:$C$88,2,FALSE))</f>
        <v/>
      </c>
      <c r="J45" s="10" t="str">
        <f>IF(I45="","",VLOOKUP(I45,Age!$B$3:$C$88,2,FALSE))</f>
        <v/>
      </c>
      <c r="K45" s="7"/>
      <c r="L45" s="6"/>
      <c r="M45" s="6"/>
    </row>
    <row r="46" spans="1:13" x14ac:dyDescent="0.25">
      <c r="A46" s="6"/>
      <c r="B46" s="6"/>
      <c r="C46" s="6"/>
      <c r="D46" s="6"/>
      <c r="E46" s="6"/>
      <c r="F46" s="8"/>
      <c r="G46" s="10" t="str">
        <f t="shared" si="1"/>
        <v/>
      </c>
      <c r="H46" s="10" t="str">
        <f t="shared" si="0"/>
        <v/>
      </c>
      <c r="I46" s="10" t="str">
        <f>IF(H46="","",VLOOKUP(H46,Age!$A$3:$C$88,2,FALSE))</f>
        <v/>
      </c>
      <c r="J46" s="10" t="str">
        <f>IF(I46="","",VLOOKUP(I46,Age!$B$3:$C$88,2,FALSE))</f>
        <v/>
      </c>
      <c r="K46" s="7"/>
      <c r="L46" s="6"/>
      <c r="M46" s="6"/>
    </row>
    <row r="47" spans="1:13" x14ac:dyDescent="0.25">
      <c r="A47" s="6"/>
      <c r="B47" s="6"/>
      <c r="C47" s="6"/>
      <c r="D47" s="6"/>
      <c r="E47" s="6"/>
      <c r="F47" s="8"/>
      <c r="G47" s="10" t="str">
        <f t="shared" si="1"/>
        <v/>
      </c>
      <c r="H47" s="10" t="str">
        <f t="shared" si="0"/>
        <v/>
      </c>
      <c r="I47" s="10" t="str">
        <f>IF(H47="","",VLOOKUP(H47,Age!$A$3:$C$88,2,FALSE))</f>
        <v/>
      </c>
      <c r="J47" s="10" t="str">
        <f>IF(I47="","",VLOOKUP(I47,Age!$B$3:$C$88,2,FALSE))</f>
        <v/>
      </c>
      <c r="K47" s="7"/>
      <c r="L47" s="6"/>
      <c r="M47" s="6"/>
    </row>
    <row r="48" spans="1:13" x14ac:dyDescent="0.25">
      <c r="A48" s="6"/>
      <c r="B48" s="6"/>
      <c r="C48" s="6"/>
      <c r="D48" s="6"/>
      <c r="E48" s="6"/>
      <c r="F48" s="8"/>
      <c r="G48" s="10" t="str">
        <f t="shared" si="1"/>
        <v/>
      </c>
      <c r="H48" s="10" t="str">
        <f t="shared" si="0"/>
        <v/>
      </c>
      <c r="I48" s="10" t="str">
        <f>IF(H48="","",VLOOKUP(H48,Age!$A$3:$C$88,2,FALSE))</f>
        <v/>
      </c>
      <c r="J48" s="10" t="str">
        <f>IF(I48="","",VLOOKUP(I48,Age!$B$3:$C$88,2,FALSE))</f>
        <v/>
      </c>
      <c r="K48" s="7"/>
      <c r="L48" s="6"/>
      <c r="M48" s="6"/>
    </row>
    <row r="49" spans="1:13" x14ac:dyDescent="0.25">
      <c r="A49" s="6"/>
      <c r="B49" s="6"/>
      <c r="C49" s="6"/>
      <c r="D49" s="6"/>
      <c r="E49" s="6"/>
      <c r="F49" s="8"/>
      <c r="G49" s="10" t="str">
        <f t="shared" si="1"/>
        <v/>
      </c>
      <c r="H49" s="10" t="str">
        <f t="shared" si="0"/>
        <v/>
      </c>
      <c r="I49" s="10" t="str">
        <f>IF(H49="","",VLOOKUP(H49,Age!$A$3:$C$88,2,FALSE))</f>
        <v/>
      </c>
      <c r="J49" s="10" t="str">
        <f>IF(I49="","",VLOOKUP(I49,Age!$B$3:$C$88,2,FALSE))</f>
        <v/>
      </c>
      <c r="K49" s="7"/>
      <c r="L49" s="6"/>
      <c r="M49" s="6"/>
    </row>
    <row r="50" spans="1:13" x14ac:dyDescent="0.25">
      <c r="A50" s="6"/>
      <c r="B50" s="6"/>
      <c r="C50" s="6"/>
      <c r="D50" s="6"/>
      <c r="E50" s="6"/>
      <c r="F50" s="8"/>
      <c r="G50" s="10" t="str">
        <f t="shared" si="1"/>
        <v/>
      </c>
      <c r="H50" s="10" t="str">
        <f t="shared" si="0"/>
        <v/>
      </c>
      <c r="I50" s="10" t="str">
        <f>IF(H50="","",VLOOKUP(H50,Age!$A$3:$C$88,2,FALSE))</f>
        <v/>
      </c>
      <c r="J50" s="10" t="str">
        <f>IF(I50="","",VLOOKUP(I50,Age!$B$3:$C$88,2,FALSE))</f>
        <v/>
      </c>
      <c r="K50" s="7"/>
      <c r="L50" s="6"/>
      <c r="M50" s="6"/>
    </row>
    <row r="51" spans="1:13" x14ac:dyDescent="0.25">
      <c r="A51" s="6"/>
      <c r="B51" s="6"/>
      <c r="C51" s="6"/>
      <c r="D51" s="6"/>
      <c r="E51" s="6"/>
      <c r="F51" s="8"/>
      <c r="G51" s="10" t="str">
        <f t="shared" si="1"/>
        <v/>
      </c>
      <c r="H51" s="10" t="str">
        <f t="shared" si="0"/>
        <v/>
      </c>
      <c r="I51" s="10" t="str">
        <f>IF(H51="","",VLOOKUP(H51,Age!$A$3:$C$88,2,FALSE))</f>
        <v/>
      </c>
      <c r="J51" s="10" t="str">
        <f>IF(I51="","",VLOOKUP(I51,Age!$B$3:$C$88,2,FALSE))</f>
        <v/>
      </c>
      <c r="K51" s="7"/>
      <c r="L51" s="6"/>
      <c r="M51" s="6"/>
    </row>
    <row r="52" spans="1:13" x14ac:dyDescent="0.25">
      <c r="A52" s="6"/>
      <c r="B52" s="6"/>
      <c r="C52" s="6"/>
      <c r="D52" s="6"/>
      <c r="E52" s="6"/>
      <c r="F52" s="8"/>
      <c r="G52" s="10" t="str">
        <f t="shared" si="1"/>
        <v/>
      </c>
      <c r="H52" s="10" t="str">
        <f t="shared" si="0"/>
        <v/>
      </c>
      <c r="I52" s="10" t="str">
        <f>IF(H52="","",VLOOKUP(H52,Age!$A$3:$C$88,2,FALSE))</f>
        <v/>
      </c>
      <c r="J52" s="10" t="str">
        <f>IF(I52="","",VLOOKUP(I52,Age!$B$3:$C$88,2,FALSE))</f>
        <v/>
      </c>
      <c r="K52" s="7"/>
      <c r="L52" s="6"/>
      <c r="M52" s="6"/>
    </row>
    <row r="53" spans="1:13" x14ac:dyDescent="0.25">
      <c r="A53" s="6"/>
      <c r="B53" s="6"/>
      <c r="C53" s="6"/>
      <c r="D53" s="6"/>
      <c r="E53" s="6"/>
      <c r="F53" s="8"/>
      <c r="G53" s="10" t="str">
        <f t="shared" si="1"/>
        <v/>
      </c>
      <c r="H53" s="10" t="str">
        <f t="shared" si="0"/>
        <v/>
      </c>
      <c r="I53" s="10" t="str">
        <f>IF(H53="","",VLOOKUP(H53,Age!$A$3:$C$88,2,FALSE))</f>
        <v/>
      </c>
      <c r="J53" s="10" t="str">
        <f>IF(I53="","",VLOOKUP(I53,Age!$B$3:$C$88,2,FALSE))</f>
        <v/>
      </c>
      <c r="K53" s="7"/>
      <c r="L53" s="6"/>
      <c r="M53" s="6"/>
    </row>
    <row r="54" spans="1:13" x14ac:dyDescent="0.25">
      <c r="A54" s="6"/>
      <c r="B54" s="6"/>
      <c r="C54" s="6"/>
      <c r="D54" s="6"/>
      <c r="E54" s="6"/>
      <c r="F54" s="8"/>
      <c r="G54" s="10" t="str">
        <f t="shared" si="1"/>
        <v/>
      </c>
      <c r="H54" s="10" t="str">
        <f t="shared" si="0"/>
        <v/>
      </c>
      <c r="I54" s="10" t="str">
        <f>IF(H54="","",VLOOKUP(H54,Age!$A$3:$C$88,2,FALSE))</f>
        <v/>
      </c>
      <c r="J54" s="10" t="str">
        <f>IF(I54="","",VLOOKUP(I54,Age!$B$3:$C$88,2,FALSE))</f>
        <v/>
      </c>
      <c r="K54" s="7"/>
      <c r="L54" s="6"/>
      <c r="M54" s="6"/>
    </row>
    <row r="55" spans="1:13" x14ac:dyDescent="0.25">
      <c r="A55" s="6"/>
      <c r="B55" s="6"/>
      <c r="C55" s="6"/>
      <c r="D55" s="6"/>
      <c r="E55" s="6"/>
      <c r="F55" s="8"/>
      <c r="G55" s="10" t="str">
        <f t="shared" si="1"/>
        <v/>
      </c>
      <c r="H55" s="10" t="str">
        <f t="shared" si="0"/>
        <v/>
      </c>
      <c r="I55" s="10" t="str">
        <f>IF(H55="","",VLOOKUP(H55,Age!$A$3:$C$88,2,FALSE))</f>
        <v/>
      </c>
      <c r="J55" s="10" t="str">
        <f>IF(I55="","",VLOOKUP(I55,Age!$B$3:$C$88,2,FALSE))</f>
        <v/>
      </c>
      <c r="K55" s="7"/>
      <c r="L55" s="6"/>
      <c r="M55" s="6"/>
    </row>
    <row r="56" spans="1:13" x14ac:dyDescent="0.25">
      <c r="A56" s="6"/>
      <c r="B56" s="6"/>
      <c r="C56" s="6"/>
      <c r="D56" s="6"/>
      <c r="E56" s="6"/>
      <c r="F56" s="8"/>
      <c r="G56" s="10" t="str">
        <f t="shared" si="1"/>
        <v/>
      </c>
      <c r="H56" s="10" t="str">
        <f t="shared" si="0"/>
        <v/>
      </c>
      <c r="I56" s="10" t="str">
        <f>IF(H56="","",VLOOKUP(H56,Age!$A$3:$C$88,2,FALSE))</f>
        <v/>
      </c>
      <c r="J56" s="10" t="str">
        <f>IF(I56="","",VLOOKUP(I56,Age!$B$3:$C$88,2,FALSE))</f>
        <v/>
      </c>
      <c r="K56" s="7"/>
      <c r="L56" s="6"/>
      <c r="M56" s="6"/>
    </row>
    <row r="57" spans="1:13" x14ac:dyDescent="0.25">
      <c r="A57" s="6"/>
      <c r="B57" s="6"/>
      <c r="C57" s="6"/>
      <c r="D57" s="6"/>
      <c r="E57" s="6"/>
      <c r="F57" s="8"/>
      <c r="G57" s="10" t="str">
        <f t="shared" si="1"/>
        <v/>
      </c>
      <c r="H57" s="10" t="str">
        <f t="shared" si="0"/>
        <v/>
      </c>
      <c r="I57" s="10" t="str">
        <f>IF(H57="","",VLOOKUP(H57,Age!$A$3:$C$88,2,FALSE))</f>
        <v/>
      </c>
      <c r="J57" s="10" t="str">
        <f>IF(I57="","",VLOOKUP(I57,Age!$B$3:$C$88,2,FALSE))</f>
        <v/>
      </c>
      <c r="K57" s="7"/>
      <c r="L57" s="6"/>
      <c r="M57" s="6"/>
    </row>
    <row r="58" spans="1:13" x14ac:dyDescent="0.25">
      <c r="A58" s="6"/>
      <c r="B58" s="6"/>
      <c r="C58" s="6"/>
      <c r="D58" s="6"/>
      <c r="E58" s="6"/>
      <c r="F58" s="8"/>
      <c r="G58" s="10" t="str">
        <f t="shared" si="1"/>
        <v/>
      </c>
      <c r="H58" s="10" t="str">
        <f t="shared" si="0"/>
        <v/>
      </c>
      <c r="I58" s="10" t="str">
        <f>IF(H58="","",VLOOKUP(H58,Age!$A$3:$C$88,2,FALSE))</f>
        <v/>
      </c>
      <c r="J58" s="10" t="str">
        <f>IF(I58="","",VLOOKUP(I58,Age!$B$3:$C$88,2,FALSE))</f>
        <v/>
      </c>
      <c r="K58" s="7"/>
      <c r="L58" s="6"/>
      <c r="M58" s="6"/>
    </row>
    <row r="59" spans="1:13" x14ac:dyDescent="0.25">
      <c r="A59" s="6"/>
      <c r="B59" s="6"/>
      <c r="C59" s="6"/>
      <c r="D59" s="6"/>
      <c r="E59" s="6"/>
      <c r="F59" s="8"/>
      <c r="G59" s="10" t="str">
        <f t="shared" si="1"/>
        <v/>
      </c>
      <c r="H59" s="10" t="str">
        <f t="shared" si="0"/>
        <v/>
      </c>
      <c r="I59" s="10" t="str">
        <f>IF(H59="","",VLOOKUP(H59,Age!$A$3:$C$88,2,FALSE))</f>
        <v/>
      </c>
      <c r="J59" s="10" t="str">
        <f>IF(I59="","",VLOOKUP(I59,Age!$B$3:$C$88,2,FALSE))</f>
        <v/>
      </c>
      <c r="K59" s="7"/>
      <c r="L59" s="6"/>
      <c r="M59" s="6"/>
    </row>
    <row r="60" spans="1:13" x14ac:dyDescent="0.25">
      <c r="A60" s="6"/>
      <c r="B60" s="6"/>
      <c r="C60" s="6"/>
      <c r="D60" s="6"/>
      <c r="E60" s="6"/>
      <c r="F60" s="8"/>
      <c r="G60" s="10" t="str">
        <f t="shared" si="1"/>
        <v/>
      </c>
      <c r="H60" s="10" t="str">
        <f t="shared" si="0"/>
        <v/>
      </c>
      <c r="I60" s="10" t="str">
        <f>IF(H60="","",VLOOKUP(H60,Age!$A$3:$C$88,2,FALSE))</f>
        <v/>
      </c>
      <c r="J60" s="10" t="str">
        <f>IF(I60="","",VLOOKUP(I60,Age!$B$3:$C$88,2,FALSE))</f>
        <v/>
      </c>
      <c r="K60" s="7"/>
      <c r="L60" s="6"/>
      <c r="M60" s="6"/>
    </row>
    <row r="61" spans="1:13" x14ac:dyDescent="0.25">
      <c r="A61" s="6"/>
      <c r="B61" s="6"/>
      <c r="C61" s="6"/>
      <c r="D61" s="6"/>
      <c r="E61" s="6"/>
      <c r="F61" s="8"/>
      <c r="G61" s="10" t="str">
        <f t="shared" si="1"/>
        <v/>
      </c>
      <c r="H61" s="10" t="str">
        <f t="shared" si="0"/>
        <v/>
      </c>
      <c r="I61" s="10" t="str">
        <f>IF(H61="","",VLOOKUP(H61,Age!$A$3:$C$88,2,FALSE))</f>
        <v/>
      </c>
      <c r="J61" s="10" t="str">
        <f>IF(I61="","",VLOOKUP(I61,Age!$B$3:$C$88,2,FALSE))</f>
        <v/>
      </c>
      <c r="K61" s="7"/>
      <c r="L61" s="6"/>
      <c r="M61" s="6"/>
    </row>
    <row r="62" spans="1:13" x14ac:dyDescent="0.25">
      <c r="A62" s="6"/>
      <c r="B62" s="6"/>
      <c r="C62" s="6"/>
      <c r="D62" s="6"/>
      <c r="E62" s="6"/>
      <c r="F62" s="8"/>
      <c r="G62" s="10" t="str">
        <f t="shared" si="1"/>
        <v/>
      </c>
      <c r="H62" s="10" t="str">
        <f t="shared" si="0"/>
        <v/>
      </c>
      <c r="I62" s="10" t="str">
        <f>IF(H62="","",VLOOKUP(H62,Age!$A$3:$C$88,2,FALSE))</f>
        <v/>
      </c>
      <c r="J62" s="10" t="str">
        <f>IF(I62="","",VLOOKUP(I62,Age!$B$3:$C$88,2,FALSE))</f>
        <v/>
      </c>
      <c r="K62" s="7"/>
      <c r="L62" s="6"/>
      <c r="M62" s="6"/>
    </row>
    <row r="63" spans="1:13" x14ac:dyDescent="0.25">
      <c r="A63" s="6"/>
      <c r="B63" s="6"/>
      <c r="C63" s="6"/>
      <c r="D63" s="6"/>
      <c r="E63" s="6"/>
      <c r="F63" s="8"/>
      <c r="G63" s="10" t="str">
        <f t="shared" si="1"/>
        <v/>
      </c>
      <c r="H63" s="10" t="str">
        <f t="shared" si="0"/>
        <v/>
      </c>
      <c r="I63" s="10" t="str">
        <f>IF(H63="","",VLOOKUP(H63,Age!$A$3:$C$88,2,FALSE))</f>
        <v/>
      </c>
      <c r="J63" s="10" t="str">
        <f>IF(I63="","",VLOOKUP(I63,Age!$B$3:$C$88,2,FALSE))</f>
        <v/>
      </c>
      <c r="K63" s="7"/>
      <c r="L63" s="6"/>
      <c r="M63" s="6"/>
    </row>
    <row r="64" spans="1:13" x14ac:dyDescent="0.25">
      <c r="A64" s="6"/>
      <c r="B64" s="6"/>
      <c r="C64" s="6"/>
      <c r="D64" s="6"/>
      <c r="E64" s="6"/>
      <c r="F64" s="8"/>
      <c r="G64" s="10" t="str">
        <f t="shared" si="1"/>
        <v/>
      </c>
      <c r="H64" s="10" t="str">
        <f t="shared" si="0"/>
        <v/>
      </c>
      <c r="I64" s="10" t="str">
        <f>IF(H64="","",VLOOKUP(H64,Age!$A$3:$C$88,2,FALSE))</f>
        <v/>
      </c>
      <c r="J64" s="10" t="str">
        <f>IF(I64="","",VLOOKUP(I64,Age!$B$3:$C$88,2,FALSE))</f>
        <v/>
      </c>
      <c r="K64" s="7"/>
      <c r="L64" s="6"/>
      <c r="M64" s="6"/>
    </row>
    <row r="65" spans="1:13" x14ac:dyDescent="0.25">
      <c r="A65" s="6"/>
      <c r="B65" s="6"/>
      <c r="C65" s="6"/>
      <c r="D65" s="6"/>
      <c r="E65" s="6"/>
      <c r="F65" s="8"/>
      <c r="G65" s="10" t="str">
        <f t="shared" si="1"/>
        <v/>
      </c>
      <c r="H65" s="10" t="str">
        <f t="shared" si="0"/>
        <v/>
      </c>
      <c r="I65" s="10" t="str">
        <f>IF(H65="","",VLOOKUP(H65,Age!$A$3:$C$88,2,FALSE))</f>
        <v/>
      </c>
      <c r="J65" s="10" t="str">
        <f>IF(I65="","",VLOOKUP(I65,Age!$B$3:$C$88,2,FALSE))</f>
        <v/>
      </c>
      <c r="K65" s="7"/>
      <c r="L65" s="6"/>
      <c r="M65" s="6"/>
    </row>
    <row r="66" spans="1:13" x14ac:dyDescent="0.25">
      <c r="A66" s="6"/>
      <c r="B66" s="6"/>
      <c r="C66" s="6"/>
      <c r="D66" s="6"/>
      <c r="E66" s="6"/>
      <c r="F66" s="8"/>
      <c r="G66" s="10" t="str">
        <f t="shared" si="1"/>
        <v/>
      </c>
      <c r="H66" s="10" t="str">
        <f t="shared" si="0"/>
        <v/>
      </c>
      <c r="I66" s="10" t="str">
        <f>IF(H66="","",VLOOKUP(H66,Age!$A$3:$C$88,2,FALSE))</f>
        <v/>
      </c>
      <c r="J66" s="10" t="str">
        <f>IF(I66="","",VLOOKUP(I66,Age!$B$3:$C$88,2,FALSE))</f>
        <v/>
      </c>
      <c r="K66" s="7"/>
      <c r="L66" s="6"/>
      <c r="M66" s="6"/>
    </row>
    <row r="67" spans="1:13" x14ac:dyDescent="0.25">
      <c r="A67" s="6"/>
      <c r="B67" s="6"/>
      <c r="C67" s="6"/>
      <c r="D67" s="6"/>
      <c r="E67" s="6"/>
      <c r="F67" s="8"/>
      <c r="G67" s="10" t="str">
        <f t="shared" si="1"/>
        <v/>
      </c>
      <c r="H67" s="10" t="str">
        <f t="shared" si="0"/>
        <v/>
      </c>
      <c r="I67" s="10" t="str">
        <f>IF(H67="","",VLOOKUP(H67,Age!$A$3:$C$88,2,FALSE))</f>
        <v/>
      </c>
      <c r="J67" s="10" t="str">
        <f>IF(I67="","",VLOOKUP(I67,Age!$B$3:$C$88,2,FALSE))</f>
        <v/>
      </c>
      <c r="K67" s="7"/>
      <c r="L67" s="6"/>
      <c r="M67" s="6"/>
    </row>
    <row r="68" spans="1:13" x14ac:dyDescent="0.25">
      <c r="A68" s="6"/>
      <c r="B68" s="6"/>
      <c r="C68" s="6"/>
      <c r="D68" s="6"/>
      <c r="E68" s="6"/>
      <c r="F68" s="8"/>
      <c r="G68" s="10" t="str">
        <f t="shared" si="1"/>
        <v/>
      </c>
      <c r="H68" s="10" t="str">
        <f t="shared" ref="H68:H131" si="2">IF(G68="","",VALUE(G68))</f>
        <v/>
      </c>
      <c r="I68" s="10" t="str">
        <f>IF(H68="","",VLOOKUP(H68,Age!$A$3:$C$88,2,FALSE))</f>
        <v/>
      </c>
      <c r="J68" s="10" t="str">
        <f>IF(I68="","",VLOOKUP(I68,Age!$B$3:$C$88,2,FALSE))</f>
        <v/>
      </c>
      <c r="K68" s="7"/>
      <c r="L68" s="6"/>
      <c r="M68" s="6"/>
    </row>
    <row r="69" spans="1:13" x14ac:dyDescent="0.25">
      <c r="A69" s="6"/>
      <c r="B69" s="6"/>
      <c r="C69" s="6"/>
      <c r="D69" s="6"/>
      <c r="E69" s="6"/>
      <c r="F69" s="8"/>
      <c r="G69" s="10" t="str">
        <f t="shared" ref="G69:G132" si="3">IF(F69="","",IF((OR(LEFT(F69,2)="00",LEFT(F69,2)="01",LEFT(F69,2)="02",LEFT(F69,2)="03",LEFT(F69,2)="04",LEFT(F69,2)="05",LEFT(F69,2)="06",LEFT(F69,2)="07",LEFT(F69,2)="08",LEFT(F69,2)="09",LEFT(F69,2)="10",LEFT(F69,2)="11",LEFT(F69,2)="12",LEFT(F69,2)="13",LEFT(F69,2)="14",LEFT(F69,2)="15",LEFT(F69,2)="16",LEFT(F69,2)="17",LEFT(F69,2)="18", LEFT(F69,2)="19",LEFT(F69,2)="20")),CONCATENATE("20",LEFT(F69,2)),CONCATENATE("19",LEFT(F69,2))))</f>
        <v/>
      </c>
      <c r="H69" s="10" t="str">
        <f t="shared" si="2"/>
        <v/>
      </c>
      <c r="I69" s="10" t="str">
        <f>IF(H69="","",VLOOKUP(H69,Age!$A$3:$C$88,2,FALSE))</f>
        <v/>
      </c>
      <c r="J69" s="10" t="str">
        <f>IF(I69="","",VLOOKUP(I69,Age!$B$3:$C$88,2,FALSE))</f>
        <v/>
      </c>
      <c r="K69" s="7"/>
      <c r="L69" s="6"/>
      <c r="M69" s="6"/>
    </row>
    <row r="70" spans="1:13" x14ac:dyDescent="0.25">
      <c r="A70" s="6"/>
      <c r="B70" s="6"/>
      <c r="C70" s="6"/>
      <c r="D70" s="6"/>
      <c r="E70" s="6"/>
      <c r="F70" s="8"/>
      <c r="G70" s="10" t="str">
        <f t="shared" si="3"/>
        <v/>
      </c>
      <c r="H70" s="10" t="str">
        <f t="shared" si="2"/>
        <v/>
      </c>
      <c r="I70" s="10" t="str">
        <f>IF(H70="","",VLOOKUP(H70,Age!$A$3:$C$88,2,FALSE))</f>
        <v/>
      </c>
      <c r="J70" s="10" t="str">
        <f>IF(I70="","",VLOOKUP(I70,Age!$B$3:$C$88,2,FALSE))</f>
        <v/>
      </c>
      <c r="K70" s="7"/>
      <c r="L70" s="6"/>
      <c r="M70" s="6"/>
    </row>
    <row r="71" spans="1:13" x14ac:dyDescent="0.25">
      <c r="A71" s="6"/>
      <c r="B71" s="6"/>
      <c r="C71" s="6"/>
      <c r="D71" s="6"/>
      <c r="E71" s="6"/>
      <c r="F71" s="8"/>
      <c r="G71" s="10" t="str">
        <f t="shared" si="3"/>
        <v/>
      </c>
      <c r="H71" s="10" t="str">
        <f t="shared" si="2"/>
        <v/>
      </c>
      <c r="I71" s="10" t="str">
        <f>IF(H71="","",VLOOKUP(H71,Age!$A$3:$C$88,2,FALSE))</f>
        <v/>
      </c>
      <c r="J71" s="10" t="str">
        <f>IF(I71="","",VLOOKUP(I71,Age!$B$3:$C$88,2,FALSE))</f>
        <v/>
      </c>
      <c r="K71" s="7"/>
      <c r="L71" s="6"/>
      <c r="M71" s="6"/>
    </row>
    <row r="72" spans="1:13" x14ac:dyDescent="0.25">
      <c r="A72" s="6"/>
      <c r="B72" s="6"/>
      <c r="C72" s="6"/>
      <c r="D72" s="6"/>
      <c r="E72" s="6"/>
      <c r="F72" s="8"/>
      <c r="G72" s="10" t="str">
        <f t="shared" si="3"/>
        <v/>
      </c>
      <c r="H72" s="10" t="str">
        <f t="shared" si="2"/>
        <v/>
      </c>
      <c r="I72" s="10" t="str">
        <f>IF(H72="","",VLOOKUP(H72,Age!$A$3:$C$88,2,FALSE))</f>
        <v/>
      </c>
      <c r="J72" s="10" t="str">
        <f>IF(I72="","",VLOOKUP(I72,Age!$B$3:$C$88,2,FALSE))</f>
        <v/>
      </c>
      <c r="K72" s="7"/>
      <c r="L72" s="6"/>
      <c r="M72" s="6"/>
    </row>
    <row r="73" spans="1:13" x14ac:dyDescent="0.25">
      <c r="A73" s="6"/>
      <c r="B73" s="6"/>
      <c r="C73" s="6"/>
      <c r="D73" s="6"/>
      <c r="E73" s="6"/>
      <c r="F73" s="8"/>
      <c r="G73" s="10" t="str">
        <f t="shared" si="3"/>
        <v/>
      </c>
      <c r="H73" s="10" t="str">
        <f t="shared" si="2"/>
        <v/>
      </c>
      <c r="I73" s="10" t="str">
        <f>IF(H73="","",VLOOKUP(H73,Age!$A$3:$C$88,2,FALSE))</f>
        <v/>
      </c>
      <c r="J73" s="10" t="str">
        <f>IF(I73="","",VLOOKUP(I73,Age!$B$3:$C$88,2,FALSE))</f>
        <v/>
      </c>
      <c r="K73" s="7"/>
      <c r="L73" s="6"/>
      <c r="M73" s="6"/>
    </row>
    <row r="74" spans="1:13" x14ac:dyDescent="0.25">
      <c r="A74" s="6"/>
      <c r="B74" s="6"/>
      <c r="C74" s="6"/>
      <c r="D74" s="6"/>
      <c r="E74" s="6"/>
      <c r="F74" s="8"/>
      <c r="G74" s="10" t="str">
        <f t="shared" si="3"/>
        <v/>
      </c>
      <c r="H74" s="10" t="str">
        <f t="shared" si="2"/>
        <v/>
      </c>
      <c r="I74" s="10" t="str">
        <f>IF(H74="","",VLOOKUP(H74,Age!$A$3:$C$88,2,FALSE))</f>
        <v/>
      </c>
      <c r="J74" s="10" t="str">
        <f>IF(I74="","",VLOOKUP(I74,Age!$B$3:$C$88,2,FALSE))</f>
        <v/>
      </c>
      <c r="K74" s="7"/>
      <c r="L74" s="6"/>
      <c r="M74" s="6"/>
    </row>
    <row r="75" spans="1:13" x14ac:dyDescent="0.25">
      <c r="A75" s="6"/>
      <c r="B75" s="6"/>
      <c r="C75" s="6"/>
      <c r="D75" s="6"/>
      <c r="E75" s="6"/>
      <c r="F75" s="8"/>
      <c r="G75" s="10" t="str">
        <f t="shared" si="3"/>
        <v/>
      </c>
      <c r="H75" s="10" t="str">
        <f t="shared" si="2"/>
        <v/>
      </c>
      <c r="I75" s="10" t="str">
        <f>IF(H75="","",VLOOKUP(H75,Age!$A$3:$C$88,2,FALSE))</f>
        <v/>
      </c>
      <c r="J75" s="10" t="str">
        <f>IF(I75="","",VLOOKUP(I75,Age!$B$3:$C$88,2,FALSE))</f>
        <v/>
      </c>
      <c r="K75" s="7"/>
      <c r="L75" s="6"/>
      <c r="M75" s="6"/>
    </row>
    <row r="76" spans="1:13" x14ac:dyDescent="0.25">
      <c r="A76" s="6"/>
      <c r="B76" s="6"/>
      <c r="C76" s="6"/>
      <c r="D76" s="6"/>
      <c r="E76" s="6"/>
      <c r="F76" s="8"/>
      <c r="G76" s="10" t="str">
        <f t="shared" si="3"/>
        <v/>
      </c>
      <c r="H76" s="10" t="str">
        <f t="shared" si="2"/>
        <v/>
      </c>
      <c r="I76" s="10" t="str">
        <f>IF(H76="","",VLOOKUP(H76,Age!$A$3:$C$88,2,FALSE))</f>
        <v/>
      </c>
      <c r="J76" s="10" t="str">
        <f>IF(I76="","",VLOOKUP(I76,Age!$B$3:$C$88,2,FALSE))</f>
        <v/>
      </c>
      <c r="K76" s="7"/>
      <c r="L76" s="6"/>
      <c r="M76" s="6"/>
    </row>
    <row r="77" spans="1:13" x14ac:dyDescent="0.25">
      <c r="A77" s="6"/>
      <c r="B77" s="6"/>
      <c r="C77" s="6"/>
      <c r="D77" s="6"/>
      <c r="E77" s="6"/>
      <c r="F77" s="8"/>
      <c r="G77" s="10" t="str">
        <f t="shared" si="3"/>
        <v/>
      </c>
      <c r="H77" s="10" t="str">
        <f t="shared" si="2"/>
        <v/>
      </c>
      <c r="I77" s="10" t="str">
        <f>IF(H77="","",VLOOKUP(H77,Age!$A$3:$C$88,2,FALSE))</f>
        <v/>
      </c>
      <c r="J77" s="10" t="str">
        <f>IF(I77="","",VLOOKUP(I77,Age!$B$3:$C$88,2,FALSE))</f>
        <v/>
      </c>
      <c r="K77" s="7"/>
      <c r="L77" s="6"/>
      <c r="M77" s="6"/>
    </row>
    <row r="78" spans="1:13" x14ac:dyDescent="0.25">
      <c r="A78" s="6"/>
      <c r="B78" s="6"/>
      <c r="C78" s="6"/>
      <c r="D78" s="6"/>
      <c r="E78" s="6"/>
      <c r="F78" s="8"/>
      <c r="G78" s="10" t="str">
        <f t="shared" si="3"/>
        <v/>
      </c>
      <c r="H78" s="10" t="str">
        <f t="shared" si="2"/>
        <v/>
      </c>
      <c r="I78" s="10" t="str">
        <f>IF(H78="","",VLOOKUP(H78,Age!$A$3:$C$88,2,FALSE))</f>
        <v/>
      </c>
      <c r="J78" s="10" t="str">
        <f>IF(I78="","",VLOOKUP(I78,Age!$B$3:$C$88,2,FALSE))</f>
        <v/>
      </c>
      <c r="K78" s="7"/>
      <c r="L78" s="6"/>
      <c r="M78" s="6"/>
    </row>
    <row r="79" spans="1:13" x14ac:dyDescent="0.25">
      <c r="A79" s="6"/>
      <c r="B79" s="6"/>
      <c r="C79" s="6"/>
      <c r="D79" s="6"/>
      <c r="E79" s="6"/>
      <c r="F79" s="8"/>
      <c r="G79" s="10" t="str">
        <f t="shared" si="3"/>
        <v/>
      </c>
      <c r="H79" s="10" t="str">
        <f t="shared" si="2"/>
        <v/>
      </c>
      <c r="I79" s="10" t="str">
        <f>IF(H79="","",VLOOKUP(H79,Age!$A$3:$C$88,2,FALSE))</f>
        <v/>
      </c>
      <c r="J79" s="10" t="str">
        <f>IF(I79="","",VLOOKUP(I79,Age!$B$3:$C$88,2,FALSE))</f>
        <v/>
      </c>
      <c r="K79" s="7"/>
      <c r="L79" s="6"/>
      <c r="M79" s="6"/>
    </row>
    <row r="80" spans="1:13" x14ac:dyDescent="0.25">
      <c r="A80" s="6"/>
      <c r="B80" s="6"/>
      <c r="C80" s="6"/>
      <c r="D80" s="6"/>
      <c r="E80" s="6"/>
      <c r="F80" s="8"/>
      <c r="G80" s="10" t="str">
        <f t="shared" si="3"/>
        <v/>
      </c>
      <c r="H80" s="10" t="str">
        <f t="shared" si="2"/>
        <v/>
      </c>
      <c r="I80" s="10" t="str">
        <f>IF(H80="","",VLOOKUP(H80,Age!$A$3:$C$88,2,FALSE))</f>
        <v/>
      </c>
      <c r="J80" s="10" t="str">
        <f>IF(I80="","",VLOOKUP(I80,Age!$B$3:$C$88,2,FALSE))</f>
        <v/>
      </c>
      <c r="K80" s="7"/>
      <c r="L80" s="6"/>
      <c r="M80" s="6"/>
    </row>
    <row r="81" spans="1:13" x14ac:dyDescent="0.25">
      <c r="A81" s="6"/>
      <c r="B81" s="6"/>
      <c r="C81" s="6"/>
      <c r="D81" s="6"/>
      <c r="E81" s="6"/>
      <c r="F81" s="8"/>
      <c r="G81" s="10" t="str">
        <f t="shared" si="3"/>
        <v/>
      </c>
      <c r="H81" s="10" t="str">
        <f t="shared" si="2"/>
        <v/>
      </c>
      <c r="I81" s="10" t="str">
        <f>IF(H81="","",VLOOKUP(H81,Age!$A$3:$C$88,2,FALSE))</f>
        <v/>
      </c>
      <c r="J81" s="10" t="str">
        <f>IF(I81="","",VLOOKUP(I81,Age!$B$3:$C$88,2,FALSE))</f>
        <v/>
      </c>
      <c r="K81" s="7"/>
      <c r="L81" s="6"/>
      <c r="M81" s="6"/>
    </row>
    <row r="82" spans="1:13" x14ac:dyDescent="0.25">
      <c r="A82" s="6"/>
      <c r="B82" s="6"/>
      <c r="C82" s="6"/>
      <c r="D82" s="6"/>
      <c r="E82" s="6"/>
      <c r="F82" s="8"/>
      <c r="G82" s="10" t="str">
        <f t="shared" si="3"/>
        <v/>
      </c>
      <c r="H82" s="10" t="str">
        <f t="shared" si="2"/>
        <v/>
      </c>
      <c r="I82" s="10" t="str">
        <f>IF(H82="","",VLOOKUP(H82,Age!$A$3:$C$88,2,FALSE))</f>
        <v/>
      </c>
      <c r="J82" s="10" t="str">
        <f>IF(I82="","",VLOOKUP(I82,Age!$B$3:$C$88,2,FALSE))</f>
        <v/>
      </c>
      <c r="K82" s="7"/>
      <c r="L82" s="6"/>
      <c r="M82" s="6"/>
    </row>
    <row r="83" spans="1:13" x14ac:dyDescent="0.25">
      <c r="A83" s="6"/>
      <c r="B83" s="6"/>
      <c r="C83" s="6"/>
      <c r="D83" s="6"/>
      <c r="E83" s="6"/>
      <c r="F83" s="8"/>
      <c r="G83" s="10" t="str">
        <f t="shared" si="3"/>
        <v/>
      </c>
      <c r="H83" s="10" t="str">
        <f t="shared" si="2"/>
        <v/>
      </c>
      <c r="I83" s="10" t="str">
        <f>IF(H83="","",VLOOKUP(H83,Age!$A$3:$C$88,2,FALSE))</f>
        <v/>
      </c>
      <c r="J83" s="10" t="str">
        <f>IF(I83="","",VLOOKUP(I83,Age!$B$3:$C$88,2,FALSE))</f>
        <v/>
      </c>
      <c r="K83" s="7"/>
      <c r="L83" s="6"/>
      <c r="M83" s="6"/>
    </row>
    <row r="84" spans="1:13" x14ac:dyDescent="0.25">
      <c r="A84" s="6"/>
      <c r="B84" s="6"/>
      <c r="C84" s="6"/>
      <c r="D84" s="6"/>
      <c r="E84" s="6"/>
      <c r="F84" s="8"/>
      <c r="G84" s="10" t="str">
        <f t="shared" si="3"/>
        <v/>
      </c>
      <c r="H84" s="10" t="str">
        <f t="shared" si="2"/>
        <v/>
      </c>
      <c r="I84" s="10" t="str">
        <f>IF(H84="","",VLOOKUP(H84,Age!$A$3:$C$88,2,FALSE))</f>
        <v/>
      </c>
      <c r="J84" s="10" t="str">
        <f>IF(I84="","",VLOOKUP(I84,Age!$B$3:$C$88,2,FALSE))</f>
        <v/>
      </c>
      <c r="K84" s="7"/>
      <c r="L84" s="6"/>
      <c r="M84" s="6"/>
    </row>
    <row r="85" spans="1:13" x14ac:dyDescent="0.25">
      <c r="A85" s="6"/>
      <c r="B85" s="6"/>
      <c r="C85" s="6"/>
      <c r="D85" s="6"/>
      <c r="E85" s="6"/>
      <c r="F85" s="8"/>
      <c r="G85" s="10" t="str">
        <f t="shared" si="3"/>
        <v/>
      </c>
      <c r="H85" s="10" t="str">
        <f t="shared" si="2"/>
        <v/>
      </c>
      <c r="I85" s="10" t="str">
        <f>IF(H85="","",VLOOKUP(H85,Age!$A$3:$C$88,2,FALSE))</f>
        <v/>
      </c>
      <c r="J85" s="10" t="str">
        <f>IF(I85="","",VLOOKUP(I85,Age!$B$3:$C$88,2,FALSE))</f>
        <v/>
      </c>
      <c r="K85" s="7"/>
      <c r="L85" s="6"/>
      <c r="M85" s="6"/>
    </row>
    <row r="86" spans="1:13" x14ac:dyDescent="0.25">
      <c r="A86" s="6"/>
      <c r="B86" s="6"/>
      <c r="C86" s="6"/>
      <c r="D86" s="6"/>
      <c r="E86" s="6"/>
      <c r="F86" s="8"/>
      <c r="G86" s="10" t="str">
        <f t="shared" si="3"/>
        <v/>
      </c>
      <c r="H86" s="10" t="str">
        <f t="shared" si="2"/>
        <v/>
      </c>
      <c r="I86" s="10" t="str">
        <f>IF(H86="","",VLOOKUP(H86,Age!$A$3:$C$88,2,FALSE))</f>
        <v/>
      </c>
      <c r="J86" s="10" t="str">
        <f>IF(I86="","",VLOOKUP(I86,Age!$B$3:$C$88,2,FALSE))</f>
        <v/>
      </c>
      <c r="K86" s="7"/>
      <c r="L86" s="6"/>
      <c r="M86" s="6"/>
    </row>
    <row r="87" spans="1:13" x14ac:dyDescent="0.25">
      <c r="A87" s="6"/>
      <c r="B87" s="6"/>
      <c r="C87" s="6"/>
      <c r="D87" s="6"/>
      <c r="E87" s="6"/>
      <c r="F87" s="8"/>
      <c r="G87" s="10" t="str">
        <f t="shared" si="3"/>
        <v/>
      </c>
      <c r="H87" s="10" t="str">
        <f t="shared" si="2"/>
        <v/>
      </c>
      <c r="I87" s="10" t="str">
        <f>IF(H87="","",VLOOKUP(H87,Age!$A$3:$C$88,2,FALSE))</f>
        <v/>
      </c>
      <c r="J87" s="10" t="str">
        <f>IF(I87="","",VLOOKUP(I87,Age!$B$3:$C$88,2,FALSE))</f>
        <v/>
      </c>
      <c r="K87" s="7"/>
      <c r="L87" s="6"/>
      <c r="M87" s="6"/>
    </row>
    <row r="88" spans="1:13" x14ac:dyDescent="0.25">
      <c r="A88" s="6"/>
      <c r="B88" s="6"/>
      <c r="C88" s="6"/>
      <c r="D88" s="6"/>
      <c r="E88" s="6"/>
      <c r="F88" s="8"/>
      <c r="G88" s="10" t="str">
        <f t="shared" si="3"/>
        <v/>
      </c>
      <c r="H88" s="10" t="str">
        <f t="shared" si="2"/>
        <v/>
      </c>
      <c r="I88" s="10" t="str">
        <f>IF(H88="","",VLOOKUP(H88,Age!$A$3:$C$88,2,FALSE))</f>
        <v/>
      </c>
      <c r="J88" s="10" t="str">
        <f>IF(I88="","",VLOOKUP(I88,Age!$B$3:$C$88,2,FALSE))</f>
        <v/>
      </c>
      <c r="K88" s="7"/>
      <c r="L88" s="6"/>
      <c r="M88" s="6"/>
    </row>
    <row r="89" spans="1:13" x14ac:dyDescent="0.25">
      <c r="A89" s="6"/>
      <c r="B89" s="6"/>
      <c r="C89" s="6"/>
      <c r="D89" s="6"/>
      <c r="E89" s="6"/>
      <c r="F89" s="8"/>
      <c r="G89" s="10" t="str">
        <f t="shared" si="3"/>
        <v/>
      </c>
      <c r="H89" s="10" t="str">
        <f t="shared" si="2"/>
        <v/>
      </c>
      <c r="I89" s="10" t="str">
        <f>IF(H89="","",VLOOKUP(H89,Age!$A$3:$C$88,2,FALSE))</f>
        <v/>
      </c>
      <c r="J89" s="10" t="str">
        <f>IF(I89="","",VLOOKUP(I89,Age!$B$3:$C$88,2,FALSE))</f>
        <v/>
      </c>
      <c r="K89" s="7"/>
      <c r="L89" s="6"/>
      <c r="M89" s="6"/>
    </row>
    <row r="90" spans="1:13" x14ac:dyDescent="0.25">
      <c r="A90" s="6"/>
      <c r="B90" s="6"/>
      <c r="C90" s="6"/>
      <c r="D90" s="6"/>
      <c r="E90" s="6"/>
      <c r="F90" s="8"/>
      <c r="G90" s="10" t="str">
        <f t="shared" si="3"/>
        <v/>
      </c>
      <c r="H90" s="10" t="str">
        <f t="shared" si="2"/>
        <v/>
      </c>
      <c r="I90" s="10" t="str">
        <f>IF(H90="","",VLOOKUP(H90,Age!$A$3:$C$88,2,FALSE))</f>
        <v/>
      </c>
      <c r="J90" s="10" t="str">
        <f>IF(I90="","",VLOOKUP(I90,Age!$B$3:$C$88,2,FALSE))</f>
        <v/>
      </c>
      <c r="K90" s="7"/>
      <c r="L90" s="6"/>
      <c r="M90" s="6"/>
    </row>
    <row r="91" spans="1:13" x14ac:dyDescent="0.25">
      <c r="A91" s="6"/>
      <c r="B91" s="6"/>
      <c r="C91" s="6"/>
      <c r="D91" s="6"/>
      <c r="E91" s="6"/>
      <c r="F91" s="8"/>
      <c r="G91" s="10" t="str">
        <f t="shared" si="3"/>
        <v/>
      </c>
      <c r="H91" s="10" t="str">
        <f t="shared" si="2"/>
        <v/>
      </c>
      <c r="I91" s="10" t="str">
        <f>IF(H91="","",VLOOKUP(H91,Age!$A$3:$C$88,2,FALSE))</f>
        <v/>
      </c>
      <c r="J91" s="10" t="str">
        <f>IF(I91="","",VLOOKUP(I91,Age!$B$3:$C$88,2,FALSE))</f>
        <v/>
      </c>
      <c r="K91" s="7"/>
      <c r="L91" s="6"/>
      <c r="M91" s="6"/>
    </row>
    <row r="92" spans="1:13" x14ac:dyDescent="0.25">
      <c r="A92" s="6"/>
      <c r="B92" s="6"/>
      <c r="C92" s="6"/>
      <c r="D92" s="6"/>
      <c r="E92" s="6"/>
      <c r="F92" s="8"/>
      <c r="G92" s="10" t="str">
        <f t="shared" si="3"/>
        <v/>
      </c>
      <c r="H92" s="10" t="str">
        <f t="shared" si="2"/>
        <v/>
      </c>
      <c r="I92" s="10" t="str">
        <f>IF(H92="","",VLOOKUP(H92,Age!$A$3:$C$88,2,FALSE))</f>
        <v/>
      </c>
      <c r="J92" s="10" t="str">
        <f>IF(I92="","",VLOOKUP(I92,Age!$B$3:$C$88,2,FALSE))</f>
        <v/>
      </c>
      <c r="K92" s="7"/>
      <c r="L92" s="6"/>
      <c r="M92" s="6"/>
    </row>
    <row r="93" spans="1:13" x14ac:dyDescent="0.25">
      <c r="A93" s="6"/>
      <c r="B93" s="6"/>
      <c r="C93" s="6"/>
      <c r="D93" s="6"/>
      <c r="E93" s="6"/>
      <c r="F93" s="8"/>
      <c r="G93" s="10" t="str">
        <f t="shared" si="3"/>
        <v/>
      </c>
      <c r="H93" s="10" t="str">
        <f t="shared" si="2"/>
        <v/>
      </c>
      <c r="I93" s="10" t="str">
        <f>IF(H93="","",VLOOKUP(H93,Age!$A$3:$C$88,2,FALSE))</f>
        <v/>
      </c>
      <c r="J93" s="10" t="str">
        <f>IF(I93="","",VLOOKUP(I93,Age!$B$3:$C$88,2,FALSE))</f>
        <v/>
      </c>
      <c r="K93" s="7"/>
      <c r="L93" s="6"/>
      <c r="M93" s="6"/>
    </row>
    <row r="94" spans="1:13" x14ac:dyDescent="0.25">
      <c r="A94" s="6"/>
      <c r="B94" s="6"/>
      <c r="C94" s="6"/>
      <c r="D94" s="6"/>
      <c r="E94" s="6"/>
      <c r="F94" s="8"/>
      <c r="G94" s="10" t="str">
        <f t="shared" si="3"/>
        <v/>
      </c>
      <c r="H94" s="10" t="str">
        <f t="shared" si="2"/>
        <v/>
      </c>
      <c r="I94" s="10" t="str">
        <f>IF(H94="","",VLOOKUP(H94,Age!$A$3:$C$88,2,FALSE))</f>
        <v/>
      </c>
      <c r="J94" s="10" t="str">
        <f>IF(I94="","",VLOOKUP(I94,Age!$B$3:$C$88,2,FALSE))</f>
        <v/>
      </c>
      <c r="K94" s="7"/>
      <c r="L94" s="6"/>
      <c r="M94" s="6"/>
    </row>
    <row r="95" spans="1:13" x14ac:dyDescent="0.25">
      <c r="A95" s="6"/>
      <c r="B95" s="6"/>
      <c r="C95" s="6"/>
      <c r="D95" s="6"/>
      <c r="E95" s="6"/>
      <c r="F95" s="8"/>
      <c r="G95" s="10" t="str">
        <f t="shared" si="3"/>
        <v/>
      </c>
      <c r="H95" s="10" t="str">
        <f t="shared" si="2"/>
        <v/>
      </c>
      <c r="I95" s="10" t="str">
        <f>IF(H95="","",VLOOKUP(H95,Age!$A$3:$C$88,2,FALSE))</f>
        <v/>
      </c>
      <c r="J95" s="10" t="str">
        <f>IF(I95="","",VLOOKUP(I95,Age!$B$3:$C$88,2,FALSE))</f>
        <v/>
      </c>
      <c r="K95" s="7"/>
      <c r="L95" s="6"/>
      <c r="M95" s="6"/>
    </row>
    <row r="96" spans="1:13" x14ac:dyDescent="0.25">
      <c r="A96" s="6"/>
      <c r="B96" s="6"/>
      <c r="C96" s="6"/>
      <c r="D96" s="6"/>
      <c r="E96" s="6"/>
      <c r="F96" s="8"/>
      <c r="G96" s="10" t="str">
        <f t="shared" si="3"/>
        <v/>
      </c>
      <c r="H96" s="10" t="str">
        <f t="shared" si="2"/>
        <v/>
      </c>
      <c r="I96" s="10" t="str">
        <f>IF(H96="","",VLOOKUP(H96,Age!$A$3:$C$88,2,FALSE))</f>
        <v/>
      </c>
      <c r="J96" s="10" t="str">
        <f>IF(I96="","",VLOOKUP(I96,Age!$B$3:$C$88,2,FALSE))</f>
        <v/>
      </c>
      <c r="K96" s="7"/>
      <c r="L96" s="6"/>
      <c r="M96" s="6"/>
    </row>
    <row r="97" spans="1:13" x14ac:dyDescent="0.25">
      <c r="A97" s="6"/>
      <c r="B97" s="6"/>
      <c r="C97" s="6"/>
      <c r="D97" s="6"/>
      <c r="E97" s="6"/>
      <c r="F97" s="8"/>
      <c r="G97" s="10" t="str">
        <f t="shared" si="3"/>
        <v/>
      </c>
      <c r="H97" s="10" t="str">
        <f t="shared" si="2"/>
        <v/>
      </c>
      <c r="I97" s="10" t="str">
        <f>IF(H97="","",VLOOKUP(H97,Age!$A$3:$C$88,2,FALSE))</f>
        <v/>
      </c>
      <c r="J97" s="10" t="str">
        <f>IF(I97="","",VLOOKUP(I97,Age!$B$3:$C$88,2,FALSE))</f>
        <v/>
      </c>
      <c r="K97" s="7"/>
      <c r="L97" s="6"/>
      <c r="M97" s="6"/>
    </row>
    <row r="98" spans="1:13" x14ac:dyDescent="0.25">
      <c r="A98" s="6"/>
      <c r="B98" s="6"/>
      <c r="C98" s="6"/>
      <c r="D98" s="6"/>
      <c r="E98" s="6"/>
      <c r="F98" s="8"/>
      <c r="G98" s="10" t="str">
        <f t="shared" si="3"/>
        <v/>
      </c>
      <c r="H98" s="10" t="str">
        <f t="shared" si="2"/>
        <v/>
      </c>
      <c r="I98" s="10" t="str">
        <f>IF(H98="","",VLOOKUP(H98,Age!$A$3:$C$88,2,FALSE))</f>
        <v/>
      </c>
      <c r="J98" s="10" t="str">
        <f>IF(I98="","",VLOOKUP(I98,Age!$B$3:$C$88,2,FALSE))</f>
        <v/>
      </c>
      <c r="K98" s="7"/>
      <c r="L98" s="6"/>
      <c r="M98" s="6"/>
    </row>
    <row r="99" spans="1:13" x14ac:dyDescent="0.25">
      <c r="A99" s="6"/>
      <c r="B99" s="6"/>
      <c r="C99" s="6"/>
      <c r="D99" s="6"/>
      <c r="E99" s="6"/>
      <c r="F99" s="8"/>
      <c r="G99" s="10" t="str">
        <f t="shared" si="3"/>
        <v/>
      </c>
      <c r="H99" s="10" t="str">
        <f t="shared" si="2"/>
        <v/>
      </c>
      <c r="I99" s="10" t="str">
        <f>IF(H99="","",VLOOKUP(H99,Age!$A$3:$C$88,2,FALSE))</f>
        <v/>
      </c>
      <c r="J99" s="10" t="str">
        <f>IF(I99="","",VLOOKUP(I99,Age!$B$3:$C$88,2,FALSE))</f>
        <v/>
      </c>
      <c r="K99" s="7"/>
      <c r="L99" s="6"/>
      <c r="M99" s="6"/>
    </row>
    <row r="100" spans="1:13" x14ac:dyDescent="0.25">
      <c r="A100" s="6"/>
      <c r="B100" s="6"/>
      <c r="C100" s="6"/>
      <c r="D100" s="6"/>
      <c r="E100" s="6"/>
      <c r="F100" s="8"/>
      <c r="G100" s="10" t="str">
        <f t="shared" si="3"/>
        <v/>
      </c>
      <c r="H100" s="10" t="str">
        <f t="shared" si="2"/>
        <v/>
      </c>
      <c r="I100" s="10" t="str">
        <f>IF(H100="","",VLOOKUP(H100,Age!$A$3:$C$88,2,FALSE))</f>
        <v/>
      </c>
      <c r="J100" s="10" t="str">
        <f>IF(I100="","",VLOOKUP(I100,Age!$B$3:$C$88,2,FALSE))</f>
        <v/>
      </c>
      <c r="K100" s="7"/>
      <c r="L100" s="6"/>
      <c r="M100" s="6"/>
    </row>
    <row r="101" spans="1:13" x14ac:dyDescent="0.25">
      <c r="A101" s="6"/>
      <c r="B101" s="6"/>
      <c r="C101" s="6"/>
      <c r="D101" s="6"/>
      <c r="E101" s="6"/>
      <c r="F101" s="8"/>
      <c r="G101" s="10" t="str">
        <f t="shared" si="3"/>
        <v/>
      </c>
      <c r="H101" s="10" t="str">
        <f t="shared" si="2"/>
        <v/>
      </c>
      <c r="I101" s="10" t="str">
        <f>IF(H101="","",VLOOKUP(H101,Age!$A$3:$C$88,2,FALSE))</f>
        <v/>
      </c>
      <c r="J101" s="10" t="str">
        <f>IF(I101="","",VLOOKUP(I101,Age!$B$3:$C$88,2,FALSE))</f>
        <v/>
      </c>
      <c r="K101" s="7"/>
      <c r="L101" s="6"/>
      <c r="M101" s="6"/>
    </row>
    <row r="102" spans="1:13" x14ac:dyDescent="0.25">
      <c r="A102" s="6"/>
      <c r="B102" s="6"/>
      <c r="C102" s="6"/>
      <c r="D102" s="6"/>
      <c r="E102" s="6"/>
      <c r="F102" s="8"/>
      <c r="G102" s="10" t="str">
        <f t="shared" si="3"/>
        <v/>
      </c>
      <c r="H102" s="10" t="str">
        <f t="shared" si="2"/>
        <v/>
      </c>
      <c r="I102" s="10" t="str">
        <f>IF(H102="","",VLOOKUP(H102,Age!$A$3:$C$88,2,FALSE))</f>
        <v/>
      </c>
      <c r="J102" s="10" t="str">
        <f>IF(I102="","",VLOOKUP(I102,Age!$B$3:$C$88,2,FALSE))</f>
        <v/>
      </c>
      <c r="K102" s="7"/>
      <c r="L102" s="6"/>
      <c r="M102" s="6"/>
    </row>
    <row r="103" spans="1:13" x14ac:dyDescent="0.25">
      <c r="A103" s="6"/>
      <c r="B103" s="6"/>
      <c r="C103" s="6"/>
      <c r="D103" s="6"/>
      <c r="E103" s="6"/>
      <c r="F103" s="8"/>
      <c r="G103" s="10" t="str">
        <f t="shared" si="3"/>
        <v/>
      </c>
      <c r="H103" s="10" t="str">
        <f t="shared" si="2"/>
        <v/>
      </c>
      <c r="I103" s="10" t="str">
        <f>IF(H103="","",VLOOKUP(H103,Age!$A$3:$C$88,2,FALSE))</f>
        <v/>
      </c>
      <c r="J103" s="10" t="str">
        <f>IF(I103="","",VLOOKUP(I103,Age!$B$3:$C$88,2,FALSE))</f>
        <v/>
      </c>
      <c r="K103" s="7"/>
      <c r="L103" s="6"/>
      <c r="M103" s="6"/>
    </row>
    <row r="104" spans="1:13" x14ac:dyDescent="0.25">
      <c r="A104" s="6"/>
      <c r="B104" s="6"/>
      <c r="C104" s="6"/>
      <c r="D104" s="6"/>
      <c r="E104" s="6"/>
      <c r="F104" s="8"/>
      <c r="G104" s="10" t="str">
        <f t="shared" si="3"/>
        <v/>
      </c>
      <c r="H104" s="10" t="str">
        <f t="shared" si="2"/>
        <v/>
      </c>
      <c r="I104" s="10" t="str">
        <f>IF(H104="","",VLOOKUP(H104,Age!$A$3:$C$88,2,FALSE))</f>
        <v/>
      </c>
      <c r="J104" s="10" t="str">
        <f>IF(I104="","",VLOOKUP(I104,Age!$B$3:$C$88,2,FALSE))</f>
        <v/>
      </c>
      <c r="K104" s="7"/>
      <c r="L104" s="6"/>
      <c r="M104" s="6"/>
    </row>
    <row r="105" spans="1:13" x14ac:dyDescent="0.25">
      <c r="A105" s="6"/>
      <c r="B105" s="6"/>
      <c r="C105" s="6"/>
      <c r="D105" s="6"/>
      <c r="E105" s="6"/>
      <c r="F105" s="8"/>
      <c r="G105" s="10" t="str">
        <f t="shared" si="3"/>
        <v/>
      </c>
      <c r="H105" s="10" t="str">
        <f t="shared" si="2"/>
        <v/>
      </c>
      <c r="I105" s="10" t="str">
        <f>IF(H105="","",VLOOKUP(H105,Age!$A$3:$C$88,2,FALSE))</f>
        <v/>
      </c>
      <c r="J105" s="10" t="str">
        <f>IF(I105="","",VLOOKUP(I105,Age!$B$3:$C$88,2,FALSE))</f>
        <v/>
      </c>
      <c r="K105" s="7"/>
      <c r="L105" s="6"/>
      <c r="M105" s="6"/>
    </row>
    <row r="106" spans="1:13" x14ac:dyDescent="0.25">
      <c r="A106" s="6"/>
      <c r="B106" s="6"/>
      <c r="C106" s="6"/>
      <c r="D106" s="6"/>
      <c r="E106" s="6"/>
      <c r="F106" s="8"/>
      <c r="G106" s="10" t="str">
        <f t="shared" si="3"/>
        <v/>
      </c>
      <c r="H106" s="10" t="str">
        <f t="shared" si="2"/>
        <v/>
      </c>
      <c r="I106" s="10" t="str">
        <f>IF(H106="","",VLOOKUP(H106,Age!$A$3:$C$88,2,FALSE))</f>
        <v/>
      </c>
      <c r="J106" s="10" t="str">
        <f>IF(I106="","",VLOOKUP(I106,Age!$B$3:$C$88,2,FALSE))</f>
        <v/>
      </c>
      <c r="K106" s="7"/>
      <c r="L106" s="6"/>
      <c r="M106" s="6"/>
    </row>
    <row r="107" spans="1:13" x14ac:dyDescent="0.25">
      <c r="A107" s="6"/>
      <c r="B107" s="6"/>
      <c r="C107" s="6"/>
      <c r="D107" s="6"/>
      <c r="E107" s="6"/>
      <c r="F107" s="8"/>
      <c r="G107" s="10" t="str">
        <f t="shared" si="3"/>
        <v/>
      </c>
      <c r="H107" s="10" t="str">
        <f t="shared" si="2"/>
        <v/>
      </c>
      <c r="I107" s="10" t="str">
        <f>IF(H107="","",VLOOKUP(H107,Age!$A$3:$C$88,2,FALSE))</f>
        <v/>
      </c>
      <c r="J107" s="10" t="str">
        <f>IF(I107="","",VLOOKUP(I107,Age!$B$3:$C$88,2,FALSE))</f>
        <v/>
      </c>
      <c r="K107" s="7"/>
      <c r="L107" s="6"/>
      <c r="M107" s="6"/>
    </row>
    <row r="108" spans="1:13" x14ac:dyDescent="0.25">
      <c r="A108" s="6"/>
      <c r="B108" s="6"/>
      <c r="C108" s="6"/>
      <c r="D108" s="6"/>
      <c r="E108" s="6"/>
      <c r="F108" s="8"/>
      <c r="G108" s="10" t="str">
        <f t="shared" si="3"/>
        <v/>
      </c>
      <c r="H108" s="10" t="str">
        <f t="shared" si="2"/>
        <v/>
      </c>
      <c r="I108" s="10" t="str">
        <f>IF(H108="","",VLOOKUP(H108,Age!$A$3:$C$88,2,FALSE))</f>
        <v/>
      </c>
      <c r="J108" s="10" t="str">
        <f>IF(I108="","",VLOOKUP(I108,Age!$B$3:$C$88,2,FALSE))</f>
        <v/>
      </c>
      <c r="K108" s="7"/>
      <c r="L108" s="6"/>
      <c r="M108" s="6"/>
    </row>
    <row r="109" spans="1:13" x14ac:dyDescent="0.25">
      <c r="A109" s="6"/>
      <c r="B109" s="6"/>
      <c r="C109" s="6"/>
      <c r="D109" s="6"/>
      <c r="E109" s="6"/>
      <c r="F109" s="8"/>
      <c r="G109" s="10" t="str">
        <f t="shared" si="3"/>
        <v/>
      </c>
      <c r="H109" s="10" t="str">
        <f t="shared" si="2"/>
        <v/>
      </c>
      <c r="I109" s="10" t="str">
        <f>IF(H109="","",VLOOKUP(H109,Age!$A$3:$C$88,2,FALSE))</f>
        <v/>
      </c>
      <c r="J109" s="10" t="str">
        <f>IF(I109="","",VLOOKUP(I109,Age!$B$3:$C$88,2,FALSE))</f>
        <v/>
      </c>
      <c r="K109" s="7"/>
      <c r="L109" s="6"/>
      <c r="M109" s="6"/>
    </row>
    <row r="110" spans="1:13" x14ac:dyDescent="0.25">
      <c r="A110" s="6"/>
      <c r="B110" s="6"/>
      <c r="C110" s="6"/>
      <c r="D110" s="6"/>
      <c r="E110" s="6"/>
      <c r="F110" s="8"/>
      <c r="G110" s="10" t="str">
        <f t="shared" si="3"/>
        <v/>
      </c>
      <c r="H110" s="10" t="str">
        <f t="shared" si="2"/>
        <v/>
      </c>
      <c r="I110" s="10" t="str">
        <f>IF(H110="","",VLOOKUP(H110,Age!$A$3:$C$88,2,FALSE))</f>
        <v/>
      </c>
      <c r="J110" s="10" t="str">
        <f>IF(I110="","",VLOOKUP(I110,Age!$B$3:$C$88,2,FALSE))</f>
        <v/>
      </c>
      <c r="K110" s="7"/>
      <c r="L110" s="6"/>
      <c r="M110" s="6"/>
    </row>
    <row r="111" spans="1:13" x14ac:dyDescent="0.25">
      <c r="A111" s="6"/>
      <c r="B111" s="6"/>
      <c r="C111" s="6"/>
      <c r="D111" s="6"/>
      <c r="E111" s="6"/>
      <c r="F111" s="8"/>
      <c r="G111" s="10" t="str">
        <f t="shared" si="3"/>
        <v/>
      </c>
      <c r="H111" s="10" t="str">
        <f t="shared" si="2"/>
        <v/>
      </c>
      <c r="I111" s="10" t="str">
        <f>IF(H111="","",VLOOKUP(H111,Age!$A$3:$C$88,2,FALSE))</f>
        <v/>
      </c>
      <c r="J111" s="10" t="str">
        <f>IF(I111="","",VLOOKUP(I111,Age!$B$3:$C$88,2,FALSE))</f>
        <v/>
      </c>
      <c r="K111" s="7"/>
      <c r="L111" s="6"/>
      <c r="M111" s="6"/>
    </row>
    <row r="112" spans="1:13" x14ac:dyDescent="0.25">
      <c r="A112" s="6"/>
      <c r="B112" s="6"/>
      <c r="C112" s="6"/>
      <c r="D112" s="6"/>
      <c r="E112" s="6"/>
      <c r="F112" s="8"/>
      <c r="G112" s="10" t="str">
        <f t="shared" si="3"/>
        <v/>
      </c>
      <c r="H112" s="10" t="str">
        <f t="shared" si="2"/>
        <v/>
      </c>
      <c r="I112" s="10" t="str">
        <f>IF(H112="","",VLOOKUP(H112,Age!$A$3:$C$88,2,FALSE))</f>
        <v/>
      </c>
      <c r="J112" s="10" t="str">
        <f>IF(I112="","",VLOOKUP(I112,Age!$B$3:$C$88,2,FALSE))</f>
        <v/>
      </c>
      <c r="K112" s="7"/>
      <c r="L112" s="6"/>
      <c r="M112" s="6"/>
    </row>
    <row r="113" spans="1:13" x14ac:dyDescent="0.25">
      <c r="A113" s="6"/>
      <c r="B113" s="6"/>
      <c r="C113" s="6"/>
      <c r="D113" s="6"/>
      <c r="E113" s="6"/>
      <c r="F113" s="8"/>
      <c r="G113" s="10" t="str">
        <f t="shared" si="3"/>
        <v/>
      </c>
      <c r="H113" s="10" t="str">
        <f t="shared" si="2"/>
        <v/>
      </c>
      <c r="I113" s="10" t="str">
        <f>IF(H113="","",VLOOKUP(H113,Age!$A$3:$C$88,2,FALSE))</f>
        <v/>
      </c>
      <c r="J113" s="10" t="str">
        <f>IF(I113="","",VLOOKUP(I113,Age!$B$3:$C$88,2,FALSE))</f>
        <v/>
      </c>
      <c r="K113" s="7"/>
      <c r="L113" s="6"/>
      <c r="M113" s="6"/>
    </row>
    <row r="114" spans="1:13" x14ac:dyDescent="0.25">
      <c r="A114" s="6"/>
      <c r="B114" s="6"/>
      <c r="C114" s="6"/>
      <c r="D114" s="6"/>
      <c r="E114" s="6"/>
      <c r="F114" s="8"/>
      <c r="G114" s="10" t="str">
        <f t="shared" si="3"/>
        <v/>
      </c>
      <c r="H114" s="10" t="str">
        <f t="shared" si="2"/>
        <v/>
      </c>
      <c r="I114" s="10" t="str">
        <f>IF(H114="","",VLOOKUP(H114,Age!$A$3:$C$88,2,FALSE))</f>
        <v/>
      </c>
      <c r="J114" s="10" t="str">
        <f>IF(I114="","",VLOOKUP(I114,Age!$B$3:$C$88,2,FALSE))</f>
        <v/>
      </c>
      <c r="K114" s="7"/>
      <c r="L114" s="6"/>
      <c r="M114" s="6"/>
    </row>
    <row r="115" spans="1:13" x14ac:dyDescent="0.25">
      <c r="A115" s="6"/>
      <c r="B115" s="6"/>
      <c r="C115" s="6"/>
      <c r="D115" s="6"/>
      <c r="E115" s="6"/>
      <c r="F115" s="8"/>
      <c r="G115" s="10" t="str">
        <f t="shared" si="3"/>
        <v/>
      </c>
      <c r="H115" s="10" t="str">
        <f t="shared" si="2"/>
        <v/>
      </c>
      <c r="I115" s="10" t="str">
        <f>IF(H115="","",VLOOKUP(H115,Age!$A$3:$C$88,2,FALSE))</f>
        <v/>
      </c>
      <c r="J115" s="10" t="str">
        <f>IF(I115="","",VLOOKUP(I115,Age!$B$3:$C$88,2,FALSE))</f>
        <v/>
      </c>
      <c r="K115" s="7"/>
      <c r="L115" s="6"/>
      <c r="M115" s="6"/>
    </row>
    <row r="116" spans="1:13" x14ac:dyDescent="0.25">
      <c r="A116" s="6"/>
      <c r="B116" s="6"/>
      <c r="C116" s="6"/>
      <c r="D116" s="6"/>
      <c r="E116" s="6"/>
      <c r="F116" s="8"/>
      <c r="G116" s="10" t="str">
        <f t="shared" si="3"/>
        <v/>
      </c>
      <c r="H116" s="10" t="str">
        <f t="shared" si="2"/>
        <v/>
      </c>
      <c r="I116" s="10" t="str">
        <f>IF(H116="","",VLOOKUP(H116,Age!$A$3:$C$88,2,FALSE))</f>
        <v/>
      </c>
      <c r="J116" s="10" t="str">
        <f>IF(I116="","",VLOOKUP(I116,Age!$B$3:$C$88,2,FALSE))</f>
        <v/>
      </c>
      <c r="K116" s="7"/>
      <c r="L116" s="6"/>
      <c r="M116" s="6"/>
    </row>
    <row r="117" spans="1:13" x14ac:dyDescent="0.25">
      <c r="A117" s="6"/>
      <c r="B117" s="6"/>
      <c r="C117" s="6"/>
      <c r="D117" s="6"/>
      <c r="E117" s="6"/>
      <c r="F117" s="8"/>
      <c r="G117" s="10" t="str">
        <f t="shared" si="3"/>
        <v/>
      </c>
      <c r="H117" s="10" t="str">
        <f t="shared" si="2"/>
        <v/>
      </c>
      <c r="I117" s="10" t="str">
        <f>IF(H117="","",VLOOKUP(H117,Age!$A$3:$C$88,2,FALSE))</f>
        <v/>
      </c>
      <c r="J117" s="10" t="str">
        <f>IF(I117="","",VLOOKUP(I117,Age!$B$3:$C$88,2,FALSE))</f>
        <v/>
      </c>
      <c r="K117" s="7"/>
      <c r="L117" s="6"/>
      <c r="M117" s="6"/>
    </row>
    <row r="118" spans="1:13" x14ac:dyDescent="0.25">
      <c r="A118" s="6"/>
      <c r="B118" s="6"/>
      <c r="C118" s="6"/>
      <c r="D118" s="6"/>
      <c r="E118" s="6"/>
      <c r="F118" s="8"/>
      <c r="G118" s="10" t="str">
        <f t="shared" si="3"/>
        <v/>
      </c>
      <c r="H118" s="10" t="str">
        <f t="shared" si="2"/>
        <v/>
      </c>
      <c r="I118" s="10" t="str">
        <f>IF(H118="","",VLOOKUP(H118,Age!$A$3:$C$88,2,FALSE))</f>
        <v/>
      </c>
      <c r="J118" s="10" t="str">
        <f>IF(I118="","",VLOOKUP(I118,Age!$B$3:$C$88,2,FALSE))</f>
        <v/>
      </c>
      <c r="K118" s="7"/>
      <c r="L118" s="6"/>
      <c r="M118" s="6"/>
    </row>
    <row r="119" spans="1:13" x14ac:dyDescent="0.25">
      <c r="A119" s="6"/>
      <c r="B119" s="6"/>
      <c r="C119" s="6"/>
      <c r="D119" s="6"/>
      <c r="E119" s="6"/>
      <c r="F119" s="8"/>
      <c r="G119" s="10" t="str">
        <f t="shared" si="3"/>
        <v/>
      </c>
      <c r="H119" s="10" t="str">
        <f t="shared" si="2"/>
        <v/>
      </c>
      <c r="I119" s="10" t="str">
        <f>IF(H119="","",VLOOKUP(H119,Age!$A$3:$C$88,2,FALSE))</f>
        <v/>
      </c>
      <c r="J119" s="10" t="str">
        <f>IF(I119="","",VLOOKUP(I119,Age!$B$3:$C$88,2,FALSE))</f>
        <v/>
      </c>
      <c r="K119" s="7"/>
      <c r="L119" s="6"/>
      <c r="M119" s="6"/>
    </row>
    <row r="120" spans="1:13" x14ac:dyDescent="0.25">
      <c r="A120" s="6"/>
      <c r="B120" s="6"/>
      <c r="C120" s="6"/>
      <c r="D120" s="6"/>
      <c r="E120" s="6"/>
      <c r="F120" s="8"/>
      <c r="G120" s="10" t="str">
        <f t="shared" si="3"/>
        <v/>
      </c>
      <c r="H120" s="10" t="str">
        <f t="shared" si="2"/>
        <v/>
      </c>
      <c r="I120" s="10" t="str">
        <f>IF(H120="","",VLOOKUP(H120,Age!$A$3:$C$88,2,FALSE))</f>
        <v/>
      </c>
      <c r="J120" s="10" t="str">
        <f>IF(I120="","",VLOOKUP(I120,Age!$B$3:$C$88,2,FALSE))</f>
        <v/>
      </c>
      <c r="K120" s="7"/>
      <c r="L120" s="6"/>
      <c r="M120" s="6"/>
    </row>
    <row r="121" spans="1:13" x14ac:dyDescent="0.25">
      <c r="A121" s="6"/>
      <c r="B121" s="6"/>
      <c r="C121" s="6"/>
      <c r="D121" s="6"/>
      <c r="E121" s="6"/>
      <c r="F121" s="8"/>
      <c r="G121" s="10" t="str">
        <f t="shared" si="3"/>
        <v/>
      </c>
      <c r="H121" s="10" t="str">
        <f t="shared" si="2"/>
        <v/>
      </c>
      <c r="I121" s="10" t="str">
        <f>IF(H121="","",VLOOKUP(H121,Age!$A$3:$C$88,2,FALSE))</f>
        <v/>
      </c>
      <c r="J121" s="10" t="str">
        <f>IF(I121="","",VLOOKUP(I121,Age!$B$3:$C$88,2,FALSE))</f>
        <v/>
      </c>
      <c r="K121" s="7"/>
      <c r="L121" s="6"/>
      <c r="M121" s="6"/>
    </row>
    <row r="122" spans="1:13" x14ac:dyDescent="0.25">
      <c r="A122" s="6"/>
      <c r="B122" s="6"/>
      <c r="C122" s="6"/>
      <c r="D122" s="6"/>
      <c r="E122" s="6"/>
      <c r="F122" s="8"/>
      <c r="G122" s="10" t="str">
        <f t="shared" si="3"/>
        <v/>
      </c>
      <c r="H122" s="10" t="str">
        <f t="shared" si="2"/>
        <v/>
      </c>
      <c r="I122" s="10" t="str">
        <f>IF(H122="","",VLOOKUP(H122,Age!$A$3:$C$88,2,FALSE))</f>
        <v/>
      </c>
      <c r="J122" s="10" t="str">
        <f>IF(I122="","",VLOOKUP(I122,Age!$B$3:$C$88,2,FALSE))</f>
        <v/>
      </c>
      <c r="K122" s="7"/>
      <c r="L122" s="6"/>
      <c r="M122" s="6"/>
    </row>
    <row r="123" spans="1:13" x14ac:dyDescent="0.25">
      <c r="A123" s="6"/>
      <c r="B123" s="6"/>
      <c r="C123" s="6"/>
      <c r="D123" s="6"/>
      <c r="E123" s="6"/>
      <c r="F123" s="8"/>
      <c r="G123" s="10" t="str">
        <f t="shared" si="3"/>
        <v/>
      </c>
      <c r="H123" s="10" t="str">
        <f t="shared" si="2"/>
        <v/>
      </c>
      <c r="I123" s="10" t="str">
        <f>IF(H123="","",VLOOKUP(H123,Age!$A$3:$C$88,2,FALSE))</f>
        <v/>
      </c>
      <c r="J123" s="10" t="str">
        <f>IF(I123="","",VLOOKUP(I123,Age!$B$3:$C$88,2,FALSE))</f>
        <v/>
      </c>
      <c r="K123" s="7"/>
      <c r="L123" s="6"/>
      <c r="M123" s="6"/>
    </row>
    <row r="124" spans="1:13" x14ac:dyDescent="0.25">
      <c r="A124" s="6"/>
      <c r="B124" s="6"/>
      <c r="C124" s="6"/>
      <c r="D124" s="6"/>
      <c r="E124" s="6"/>
      <c r="F124" s="8"/>
      <c r="G124" s="10" t="str">
        <f t="shared" si="3"/>
        <v/>
      </c>
      <c r="H124" s="10" t="str">
        <f t="shared" si="2"/>
        <v/>
      </c>
      <c r="I124" s="10" t="str">
        <f>IF(H124="","",VLOOKUP(H124,Age!$A$3:$C$88,2,FALSE))</f>
        <v/>
      </c>
      <c r="J124" s="10" t="str">
        <f>IF(I124="","",VLOOKUP(I124,Age!$B$3:$C$88,2,FALSE))</f>
        <v/>
      </c>
      <c r="K124" s="7"/>
      <c r="L124" s="6"/>
      <c r="M124" s="6"/>
    </row>
    <row r="125" spans="1:13" x14ac:dyDescent="0.25">
      <c r="A125" s="6"/>
      <c r="B125" s="6"/>
      <c r="C125" s="6"/>
      <c r="D125" s="6"/>
      <c r="E125" s="6"/>
      <c r="F125" s="8"/>
      <c r="G125" s="10" t="str">
        <f t="shared" si="3"/>
        <v/>
      </c>
      <c r="H125" s="10" t="str">
        <f t="shared" si="2"/>
        <v/>
      </c>
      <c r="I125" s="10" t="str">
        <f>IF(H125="","",VLOOKUP(H125,Age!$A$3:$C$88,2,FALSE))</f>
        <v/>
      </c>
      <c r="J125" s="10" t="str">
        <f>IF(I125="","",VLOOKUP(I125,Age!$B$3:$C$88,2,FALSE))</f>
        <v/>
      </c>
      <c r="K125" s="7"/>
      <c r="L125" s="6"/>
      <c r="M125" s="6"/>
    </row>
    <row r="126" spans="1:13" x14ac:dyDescent="0.25">
      <c r="A126" s="6"/>
      <c r="B126" s="6"/>
      <c r="C126" s="6"/>
      <c r="D126" s="6"/>
      <c r="E126" s="6"/>
      <c r="F126" s="8"/>
      <c r="G126" s="10" t="str">
        <f t="shared" si="3"/>
        <v/>
      </c>
      <c r="H126" s="10" t="str">
        <f t="shared" si="2"/>
        <v/>
      </c>
      <c r="I126" s="10" t="str">
        <f>IF(H126="","",VLOOKUP(H126,Age!$A$3:$C$88,2,FALSE))</f>
        <v/>
      </c>
      <c r="J126" s="10" t="str">
        <f>IF(I126="","",VLOOKUP(I126,Age!$B$3:$C$88,2,FALSE))</f>
        <v/>
      </c>
      <c r="K126" s="7"/>
      <c r="L126" s="6"/>
      <c r="M126" s="6"/>
    </row>
    <row r="127" spans="1:13" x14ac:dyDescent="0.25">
      <c r="A127" s="6"/>
      <c r="B127" s="6"/>
      <c r="C127" s="6"/>
      <c r="D127" s="6"/>
      <c r="E127" s="6"/>
      <c r="F127" s="8"/>
      <c r="G127" s="10" t="str">
        <f t="shared" si="3"/>
        <v/>
      </c>
      <c r="H127" s="10" t="str">
        <f t="shared" si="2"/>
        <v/>
      </c>
      <c r="I127" s="10" t="str">
        <f>IF(H127="","",VLOOKUP(H127,Age!$A$3:$C$88,2,FALSE))</f>
        <v/>
      </c>
      <c r="J127" s="10" t="str">
        <f>IF(I127="","",VLOOKUP(I127,Age!$B$3:$C$88,2,FALSE))</f>
        <v/>
      </c>
      <c r="K127" s="7"/>
      <c r="L127" s="6"/>
      <c r="M127" s="6"/>
    </row>
    <row r="128" spans="1:13" x14ac:dyDescent="0.25">
      <c r="A128" s="6"/>
      <c r="B128" s="6"/>
      <c r="C128" s="6"/>
      <c r="D128" s="6"/>
      <c r="E128" s="6"/>
      <c r="F128" s="8"/>
      <c r="G128" s="10" t="str">
        <f t="shared" si="3"/>
        <v/>
      </c>
      <c r="H128" s="10" t="str">
        <f t="shared" si="2"/>
        <v/>
      </c>
      <c r="I128" s="10" t="str">
        <f>IF(H128="","",VLOOKUP(H128,Age!$A$3:$C$88,2,FALSE))</f>
        <v/>
      </c>
      <c r="J128" s="10" t="str">
        <f>IF(I128="","",VLOOKUP(I128,Age!$B$3:$C$88,2,FALSE))</f>
        <v/>
      </c>
      <c r="K128" s="7"/>
      <c r="L128" s="6"/>
      <c r="M128" s="6"/>
    </row>
    <row r="129" spans="1:13" x14ac:dyDescent="0.25">
      <c r="A129" s="6"/>
      <c r="B129" s="6"/>
      <c r="C129" s="6"/>
      <c r="D129" s="6"/>
      <c r="E129" s="6"/>
      <c r="F129" s="8"/>
      <c r="G129" s="10" t="str">
        <f t="shared" si="3"/>
        <v/>
      </c>
      <c r="H129" s="10" t="str">
        <f t="shared" si="2"/>
        <v/>
      </c>
      <c r="I129" s="10" t="str">
        <f>IF(H129="","",VLOOKUP(H129,Age!$A$3:$C$88,2,FALSE))</f>
        <v/>
      </c>
      <c r="J129" s="10" t="str">
        <f>IF(I129="","",VLOOKUP(I129,Age!$B$3:$C$88,2,FALSE))</f>
        <v/>
      </c>
      <c r="K129" s="7"/>
      <c r="L129" s="6"/>
      <c r="M129" s="6"/>
    </row>
    <row r="130" spans="1:13" x14ac:dyDescent="0.25">
      <c r="A130" s="6"/>
      <c r="B130" s="6"/>
      <c r="C130" s="6"/>
      <c r="D130" s="6"/>
      <c r="E130" s="6"/>
      <c r="F130" s="8"/>
      <c r="G130" s="10" t="str">
        <f t="shared" si="3"/>
        <v/>
      </c>
      <c r="H130" s="10" t="str">
        <f t="shared" si="2"/>
        <v/>
      </c>
      <c r="I130" s="10" t="str">
        <f>IF(H130="","",VLOOKUP(H130,Age!$A$3:$C$88,2,FALSE))</f>
        <v/>
      </c>
      <c r="J130" s="10" t="str">
        <f>IF(I130="","",VLOOKUP(I130,Age!$B$3:$C$88,2,FALSE))</f>
        <v/>
      </c>
      <c r="K130" s="7"/>
      <c r="L130" s="6"/>
      <c r="M130" s="6"/>
    </row>
    <row r="131" spans="1:13" x14ac:dyDescent="0.25">
      <c r="A131" s="6"/>
      <c r="B131" s="6"/>
      <c r="C131" s="6"/>
      <c r="D131" s="6"/>
      <c r="E131" s="6"/>
      <c r="F131" s="8"/>
      <c r="G131" s="10" t="str">
        <f t="shared" si="3"/>
        <v/>
      </c>
      <c r="H131" s="10" t="str">
        <f t="shared" si="2"/>
        <v/>
      </c>
      <c r="I131" s="10" t="str">
        <f>IF(H131="","",VLOOKUP(H131,Age!$A$3:$C$88,2,FALSE))</f>
        <v/>
      </c>
      <c r="J131" s="10" t="str">
        <f>IF(I131="","",VLOOKUP(I131,Age!$B$3:$C$88,2,FALSE))</f>
        <v/>
      </c>
      <c r="K131" s="7"/>
      <c r="L131" s="6"/>
      <c r="M131" s="6"/>
    </row>
    <row r="132" spans="1:13" x14ac:dyDescent="0.25">
      <c r="A132" s="6"/>
      <c r="B132" s="6"/>
      <c r="C132" s="6"/>
      <c r="D132" s="6"/>
      <c r="E132" s="6"/>
      <c r="F132" s="8"/>
      <c r="G132" s="10" t="str">
        <f t="shared" si="3"/>
        <v/>
      </c>
      <c r="H132" s="10" t="str">
        <f t="shared" ref="H132:H195" si="4">IF(G132="","",VALUE(G132))</f>
        <v/>
      </c>
      <c r="I132" s="10" t="str">
        <f>IF(H132="","",VLOOKUP(H132,Age!$A$3:$C$88,2,FALSE))</f>
        <v/>
      </c>
      <c r="J132" s="10" t="str">
        <f>IF(I132="","",VLOOKUP(I132,Age!$B$3:$C$88,2,FALSE))</f>
        <v/>
      </c>
      <c r="K132" s="7"/>
      <c r="L132" s="6"/>
      <c r="M132" s="6"/>
    </row>
    <row r="133" spans="1:13" x14ac:dyDescent="0.25">
      <c r="A133" s="6"/>
      <c r="B133" s="6"/>
      <c r="C133" s="6"/>
      <c r="D133" s="6"/>
      <c r="E133" s="6"/>
      <c r="F133" s="8"/>
      <c r="G133" s="10" t="str">
        <f t="shared" ref="G133:G196" si="5">IF(F133="","",IF((OR(LEFT(F133,2)="00",LEFT(F133,2)="01",LEFT(F133,2)="02",LEFT(F133,2)="03",LEFT(F133,2)="04",LEFT(F133,2)="05",LEFT(F133,2)="06",LEFT(F133,2)="07",LEFT(F133,2)="08",LEFT(F133,2)="09",LEFT(F133,2)="10",LEFT(F133,2)="11",LEFT(F133,2)="12",LEFT(F133,2)="13",LEFT(F133,2)="14",LEFT(F133,2)="15",LEFT(F133,2)="16",LEFT(F133,2)="17",LEFT(F133,2)="18", LEFT(F133,2)="19",LEFT(F133,2)="20")),CONCATENATE("20",LEFT(F133,2)),CONCATENATE("19",LEFT(F133,2))))</f>
        <v/>
      </c>
      <c r="H133" s="10" t="str">
        <f t="shared" si="4"/>
        <v/>
      </c>
      <c r="I133" s="10" t="str">
        <f>IF(H133="","",VLOOKUP(H133,Age!$A$3:$C$88,2,FALSE))</f>
        <v/>
      </c>
      <c r="J133" s="10" t="str">
        <f>IF(I133="","",VLOOKUP(I133,Age!$B$3:$C$88,2,FALSE))</f>
        <v/>
      </c>
      <c r="K133" s="7"/>
      <c r="L133" s="6"/>
      <c r="M133" s="6"/>
    </row>
    <row r="134" spans="1:13" x14ac:dyDescent="0.25">
      <c r="A134" s="6"/>
      <c r="B134" s="6"/>
      <c r="C134" s="6"/>
      <c r="D134" s="6"/>
      <c r="E134" s="6"/>
      <c r="F134" s="8"/>
      <c r="G134" s="10" t="str">
        <f t="shared" si="5"/>
        <v/>
      </c>
      <c r="H134" s="10" t="str">
        <f t="shared" si="4"/>
        <v/>
      </c>
      <c r="I134" s="10" t="str">
        <f>IF(H134="","",VLOOKUP(H134,Age!$A$3:$C$88,2,FALSE))</f>
        <v/>
      </c>
      <c r="J134" s="10" t="str">
        <f>IF(I134="","",VLOOKUP(I134,Age!$B$3:$C$88,2,FALSE))</f>
        <v/>
      </c>
      <c r="K134" s="7"/>
      <c r="L134" s="6"/>
      <c r="M134" s="6"/>
    </row>
    <row r="135" spans="1:13" x14ac:dyDescent="0.25">
      <c r="A135" s="6"/>
      <c r="B135" s="6"/>
      <c r="C135" s="6"/>
      <c r="D135" s="6"/>
      <c r="E135" s="6"/>
      <c r="F135" s="8"/>
      <c r="G135" s="10" t="str">
        <f t="shared" si="5"/>
        <v/>
      </c>
      <c r="H135" s="10" t="str">
        <f t="shared" si="4"/>
        <v/>
      </c>
      <c r="I135" s="10" t="str">
        <f>IF(H135="","",VLOOKUP(H135,Age!$A$3:$C$88,2,FALSE))</f>
        <v/>
      </c>
      <c r="J135" s="10" t="str">
        <f>IF(I135="","",VLOOKUP(I135,Age!$B$3:$C$88,2,FALSE))</f>
        <v/>
      </c>
      <c r="K135" s="7"/>
      <c r="L135" s="6"/>
      <c r="M135" s="6"/>
    </row>
    <row r="136" spans="1:13" x14ac:dyDescent="0.25">
      <c r="A136" s="6"/>
      <c r="B136" s="6"/>
      <c r="C136" s="6"/>
      <c r="D136" s="6"/>
      <c r="E136" s="6"/>
      <c r="F136" s="8"/>
      <c r="G136" s="10" t="str">
        <f t="shared" si="5"/>
        <v/>
      </c>
      <c r="H136" s="10" t="str">
        <f t="shared" si="4"/>
        <v/>
      </c>
      <c r="I136" s="10" t="str">
        <f>IF(H136="","",VLOOKUP(H136,Age!$A$3:$C$88,2,FALSE))</f>
        <v/>
      </c>
      <c r="J136" s="10" t="str">
        <f>IF(I136="","",VLOOKUP(I136,Age!$B$3:$C$88,2,FALSE))</f>
        <v/>
      </c>
      <c r="K136" s="7"/>
      <c r="L136" s="6"/>
      <c r="M136" s="6"/>
    </row>
    <row r="137" spans="1:13" x14ac:dyDescent="0.25">
      <c r="A137" s="6"/>
      <c r="B137" s="6"/>
      <c r="C137" s="6"/>
      <c r="D137" s="6"/>
      <c r="E137" s="6"/>
      <c r="F137" s="8"/>
      <c r="G137" s="10" t="str">
        <f t="shared" si="5"/>
        <v/>
      </c>
      <c r="H137" s="10" t="str">
        <f t="shared" si="4"/>
        <v/>
      </c>
      <c r="I137" s="10" t="str">
        <f>IF(H137="","",VLOOKUP(H137,Age!$A$3:$C$88,2,FALSE))</f>
        <v/>
      </c>
      <c r="J137" s="10" t="str">
        <f>IF(I137="","",VLOOKUP(I137,Age!$B$3:$C$88,2,FALSE))</f>
        <v/>
      </c>
      <c r="K137" s="7"/>
      <c r="L137" s="6"/>
      <c r="M137" s="6"/>
    </row>
    <row r="138" spans="1:13" x14ac:dyDescent="0.25">
      <c r="A138" s="6"/>
      <c r="B138" s="6"/>
      <c r="C138" s="6"/>
      <c r="D138" s="6"/>
      <c r="E138" s="6"/>
      <c r="F138" s="8"/>
      <c r="G138" s="10" t="str">
        <f t="shared" si="5"/>
        <v/>
      </c>
      <c r="H138" s="10" t="str">
        <f t="shared" si="4"/>
        <v/>
      </c>
      <c r="I138" s="10" t="str">
        <f>IF(H138="","",VLOOKUP(H138,Age!$A$3:$C$88,2,FALSE))</f>
        <v/>
      </c>
      <c r="J138" s="10" t="str">
        <f>IF(I138="","",VLOOKUP(I138,Age!$B$3:$C$88,2,FALSE))</f>
        <v/>
      </c>
      <c r="K138" s="7"/>
      <c r="L138" s="6"/>
      <c r="M138" s="6"/>
    </row>
    <row r="139" spans="1:13" x14ac:dyDescent="0.25">
      <c r="A139" s="6"/>
      <c r="B139" s="6"/>
      <c r="C139" s="6"/>
      <c r="D139" s="6"/>
      <c r="E139" s="6"/>
      <c r="F139" s="8"/>
      <c r="G139" s="10" t="str">
        <f t="shared" si="5"/>
        <v/>
      </c>
      <c r="H139" s="10" t="str">
        <f t="shared" si="4"/>
        <v/>
      </c>
      <c r="I139" s="10" t="str">
        <f>IF(H139="","",VLOOKUP(H139,Age!$A$3:$C$88,2,FALSE))</f>
        <v/>
      </c>
      <c r="J139" s="10" t="str">
        <f>IF(I139="","",VLOOKUP(I139,Age!$B$3:$C$88,2,FALSE))</f>
        <v/>
      </c>
      <c r="K139" s="7"/>
      <c r="L139" s="6"/>
      <c r="M139" s="6"/>
    </row>
    <row r="140" spans="1:13" x14ac:dyDescent="0.25">
      <c r="A140" s="6"/>
      <c r="B140" s="6"/>
      <c r="C140" s="6"/>
      <c r="D140" s="6"/>
      <c r="E140" s="6"/>
      <c r="F140" s="8"/>
      <c r="G140" s="10" t="str">
        <f t="shared" si="5"/>
        <v/>
      </c>
      <c r="H140" s="10" t="str">
        <f t="shared" si="4"/>
        <v/>
      </c>
      <c r="I140" s="10" t="str">
        <f>IF(H140="","",VLOOKUP(H140,Age!$A$3:$C$88,2,FALSE))</f>
        <v/>
      </c>
      <c r="J140" s="10" t="str">
        <f>IF(I140="","",VLOOKUP(I140,Age!$B$3:$C$88,2,FALSE))</f>
        <v/>
      </c>
      <c r="K140" s="7"/>
      <c r="L140" s="6"/>
      <c r="M140" s="6"/>
    </row>
    <row r="141" spans="1:13" x14ac:dyDescent="0.25">
      <c r="A141" s="6"/>
      <c r="B141" s="6"/>
      <c r="C141" s="6"/>
      <c r="D141" s="6"/>
      <c r="E141" s="6"/>
      <c r="F141" s="8"/>
      <c r="G141" s="10" t="str">
        <f t="shared" si="5"/>
        <v/>
      </c>
      <c r="H141" s="10" t="str">
        <f t="shared" si="4"/>
        <v/>
      </c>
      <c r="I141" s="10" t="str">
        <f>IF(H141="","",VLOOKUP(H141,Age!$A$3:$C$88,2,FALSE))</f>
        <v/>
      </c>
      <c r="J141" s="10" t="str">
        <f>IF(I141="","",VLOOKUP(I141,Age!$B$3:$C$88,2,FALSE))</f>
        <v/>
      </c>
      <c r="K141" s="7"/>
      <c r="L141" s="6"/>
      <c r="M141" s="6"/>
    </row>
    <row r="142" spans="1:13" x14ac:dyDescent="0.25">
      <c r="A142" s="6"/>
      <c r="B142" s="6"/>
      <c r="C142" s="6"/>
      <c r="D142" s="6"/>
      <c r="E142" s="6"/>
      <c r="F142" s="8"/>
      <c r="G142" s="10" t="str">
        <f t="shared" si="5"/>
        <v/>
      </c>
      <c r="H142" s="10" t="str">
        <f t="shared" si="4"/>
        <v/>
      </c>
      <c r="I142" s="10" t="str">
        <f>IF(H142="","",VLOOKUP(H142,Age!$A$3:$C$88,2,FALSE))</f>
        <v/>
      </c>
      <c r="J142" s="10" t="str">
        <f>IF(I142="","",VLOOKUP(I142,Age!$B$3:$C$88,2,FALSE))</f>
        <v/>
      </c>
      <c r="K142" s="7"/>
      <c r="L142" s="6"/>
      <c r="M142" s="6"/>
    </row>
    <row r="143" spans="1:13" x14ac:dyDescent="0.25">
      <c r="A143" s="6"/>
      <c r="B143" s="6"/>
      <c r="C143" s="6"/>
      <c r="D143" s="6"/>
      <c r="E143" s="6"/>
      <c r="F143" s="8"/>
      <c r="G143" s="10" t="str">
        <f t="shared" si="5"/>
        <v/>
      </c>
      <c r="H143" s="10" t="str">
        <f t="shared" si="4"/>
        <v/>
      </c>
      <c r="I143" s="10" t="str">
        <f>IF(H143="","",VLOOKUP(H143,Age!$A$3:$C$88,2,FALSE))</f>
        <v/>
      </c>
      <c r="J143" s="10" t="str">
        <f>IF(I143="","",VLOOKUP(I143,Age!$B$3:$C$88,2,FALSE))</f>
        <v/>
      </c>
      <c r="K143" s="7"/>
      <c r="L143" s="6"/>
      <c r="M143" s="6"/>
    </row>
    <row r="144" spans="1:13" x14ac:dyDescent="0.25">
      <c r="A144" s="6"/>
      <c r="B144" s="6"/>
      <c r="C144" s="6"/>
      <c r="D144" s="6"/>
      <c r="E144" s="6"/>
      <c r="F144" s="8"/>
      <c r="G144" s="10" t="str">
        <f t="shared" si="5"/>
        <v/>
      </c>
      <c r="H144" s="10" t="str">
        <f t="shared" si="4"/>
        <v/>
      </c>
      <c r="I144" s="10" t="str">
        <f>IF(H144="","",VLOOKUP(H144,Age!$A$3:$C$88,2,FALSE))</f>
        <v/>
      </c>
      <c r="J144" s="10" t="str">
        <f>IF(I144="","",VLOOKUP(I144,Age!$B$3:$C$88,2,FALSE))</f>
        <v/>
      </c>
      <c r="K144" s="7"/>
      <c r="L144" s="6"/>
      <c r="M144" s="6"/>
    </row>
    <row r="145" spans="1:13" x14ac:dyDescent="0.25">
      <c r="A145" s="6"/>
      <c r="B145" s="6"/>
      <c r="C145" s="6"/>
      <c r="D145" s="6"/>
      <c r="E145" s="6"/>
      <c r="F145" s="8"/>
      <c r="G145" s="10" t="str">
        <f t="shared" si="5"/>
        <v/>
      </c>
      <c r="H145" s="10" t="str">
        <f t="shared" si="4"/>
        <v/>
      </c>
      <c r="I145" s="10" t="str">
        <f>IF(H145="","",VLOOKUP(H145,Age!$A$3:$C$88,2,FALSE))</f>
        <v/>
      </c>
      <c r="J145" s="10" t="str">
        <f>IF(I145="","",VLOOKUP(I145,Age!$B$3:$C$88,2,FALSE))</f>
        <v/>
      </c>
      <c r="K145" s="7"/>
      <c r="L145" s="6"/>
      <c r="M145" s="6"/>
    </row>
    <row r="146" spans="1:13" x14ac:dyDescent="0.25">
      <c r="A146" s="6"/>
      <c r="B146" s="6"/>
      <c r="C146" s="6"/>
      <c r="D146" s="6"/>
      <c r="E146" s="6"/>
      <c r="F146" s="8"/>
      <c r="G146" s="10" t="str">
        <f t="shared" si="5"/>
        <v/>
      </c>
      <c r="H146" s="10" t="str">
        <f t="shared" si="4"/>
        <v/>
      </c>
      <c r="I146" s="10" t="str">
        <f>IF(H146="","",VLOOKUP(H146,Age!$A$3:$C$88,2,FALSE))</f>
        <v/>
      </c>
      <c r="J146" s="10" t="str">
        <f>IF(I146="","",VLOOKUP(I146,Age!$B$3:$C$88,2,FALSE))</f>
        <v/>
      </c>
      <c r="K146" s="7"/>
      <c r="L146" s="6"/>
      <c r="M146" s="6"/>
    </row>
    <row r="147" spans="1:13" x14ac:dyDescent="0.25">
      <c r="A147" s="6"/>
      <c r="B147" s="6"/>
      <c r="C147" s="6"/>
      <c r="D147" s="6"/>
      <c r="E147" s="6"/>
      <c r="F147" s="8"/>
      <c r="G147" s="10" t="str">
        <f t="shared" si="5"/>
        <v/>
      </c>
      <c r="H147" s="10" t="str">
        <f t="shared" si="4"/>
        <v/>
      </c>
      <c r="I147" s="10" t="str">
        <f>IF(H147="","",VLOOKUP(H147,Age!$A$3:$C$88,2,FALSE))</f>
        <v/>
      </c>
      <c r="J147" s="10" t="str">
        <f>IF(I147="","",VLOOKUP(I147,Age!$B$3:$C$88,2,FALSE))</f>
        <v/>
      </c>
      <c r="K147" s="7"/>
      <c r="L147" s="6"/>
      <c r="M147" s="6"/>
    </row>
    <row r="148" spans="1:13" x14ac:dyDescent="0.25">
      <c r="A148" s="6"/>
      <c r="B148" s="6"/>
      <c r="C148" s="6"/>
      <c r="D148" s="6"/>
      <c r="E148" s="6"/>
      <c r="F148" s="8"/>
      <c r="G148" s="10" t="str">
        <f t="shared" si="5"/>
        <v/>
      </c>
      <c r="H148" s="10" t="str">
        <f t="shared" si="4"/>
        <v/>
      </c>
      <c r="I148" s="10" t="str">
        <f>IF(H148="","",VLOOKUP(H148,Age!$A$3:$C$88,2,FALSE))</f>
        <v/>
      </c>
      <c r="J148" s="10" t="str">
        <f>IF(I148="","",VLOOKUP(I148,Age!$B$3:$C$88,2,FALSE))</f>
        <v/>
      </c>
      <c r="K148" s="7"/>
      <c r="L148" s="6"/>
      <c r="M148" s="6"/>
    </row>
    <row r="149" spans="1:13" x14ac:dyDescent="0.25">
      <c r="A149" s="6"/>
      <c r="B149" s="6"/>
      <c r="C149" s="6"/>
      <c r="D149" s="6"/>
      <c r="E149" s="6"/>
      <c r="F149" s="8"/>
      <c r="G149" s="10" t="str">
        <f t="shared" si="5"/>
        <v/>
      </c>
      <c r="H149" s="10" t="str">
        <f t="shared" si="4"/>
        <v/>
      </c>
      <c r="I149" s="10" t="str">
        <f>IF(H149="","",VLOOKUP(H149,Age!$A$3:$C$88,2,FALSE))</f>
        <v/>
      </c>
      <c r="J149" s="10" t="str">
        <f>IF(I149="","",VLOOKUP(I149,Age!$B$3:$C$88,2,FALSE))</f>
        <v/>
      </c>
      <c r="K149" s="7"/>
      <c r="L149" s="6"/>
      <c r="M149" s="6"/>
    </row>
    <row r="150" spans="1:13" x14ac:dyDescent="0.25">
      <c r="A150" s="6"/>
      <c r="B150" s="6"/>
      <c r="C150" s="6"/>
      <c r="D150" s="6"/>
      <c r="E150" s="6"/>
      <c r="F150" s="8"/>
      <c r="G150" s="10" t="str">
        <f t="shared" si="5"/>
        <v/>
      </c>
      <c r="H150" s="10" t="str">
        <f t="shared" si="4"/>
        <v/>
      </c>
      <c r="I150" s="10" t="str">
        <f>IF(H150="","",VLOOKUP(H150,Age!$A$3:$C$88,2,FALSE))</f>
        <v/>
      </c>
      <c r="J150" s="10" t="str">
        <f>IF(I150="","",VLOOKUP(I150,Age!$B$3:$C$88,2,FALSE))</f>
        <v/>
      </c>
      <c r="K150" s="7"/>
      <c r="L150" s="6"/>
      <c r="M150" s="6"/>
    </row>
    <row r="151" spans="1:13" x14ac:dyDescent="0.25">
      <c r="A151" s="6"/>
      <c r="B151" s="6"/>
      <c r="C151" s="6"/>
      <c r="D151" s="6"/>
      <c r="E151" s="6"/>
      <c r="F151" s="8"/>
      <c r="G151" s="10" t="str">
        <f t="shared" si="5"/>
        <v/>
      </c>
      <c r="H151" s="10" t="str">
        <f t="shared" si="4"/>
        <v/>
      </c>
      <c r="I151" s="10" t="str">
        <f>IF(H151="","",VLOOKUP(H151,Age!$A$3:$C$88,2,FALSE))</f>
        <v/>
      </c>
      <c r="J151" s="10" t="str">
        <f>IF(I151="","",VLOOKUP(I151,Age!$B$3:$C$88,2,FALSE))</f>
        <v/>
      </c>
      <c r="K151" s="7"/>
      <c r="L151" s="6"/>
      <c r="M151" s="6"/>
    </row>
    <row r="152" spans="1:13" x14ac:dyDescent="0.25">
      <c r="A152" s="6"/>
      <c r="B152" s="6"/>
      <c r="C152" s="6"/>
      <c r="D152" s="6"/>
      <c r="E152" s="6"/>
      <c r="F152" s="8"/>
      <c r="G152" s="10" t="str">
        <f t="shared" si="5"/>
        <v/>
      </c>
      <c r="H152" s="10" t="str">
        <f t="shared" si="4"/>
        <v/>
      </c>
      <c r="I152" s="10" t="str">
        <f>IF(H152="","",VLOOKUP(H152,Age!$A$3:$C$88,2,FALSE))</f>
        <v/>
      </c>
      <c r="J152" s="10" t="str">
        <f>IF(I152="","",VLOOKUP(I152,Age!$B$3:$C$88,2,FALSE))</f>
        <v/>
      </c>
      <c r="K152" s="7"/>
      <c r="L152" s="6"/>
      <c r="M152" s="6"/>
    </row>
    <row r="153" spans="1:13" x14ac:dyDescent="0.25">
      <c r="A153" s="6"/>
      <c r="B153" s="6"/>
      <c r="C153" s="6"/>
      <c r="D153" s="6"/>
      <c r="E153" s="6"/>
      <c r="F153" s="8"/>
      <c r="G153" s="10" t="str">
        <f t="shared" si="5"/>
        <v/>
      </c>
      <c r="H153" s="10" t="str">
        <f t="shared" si="4"/>
        <v/>
      </c>
      <c r="I153" s="10" t="str">
        <f>IF(H153="","",VLOOKUP(H153,Age!$A$3:$C$88,2,FALSE))</f>
        <v/>
      </c>
      <c r="J153" s="10" t="str">
        <f>IF(I153="","",VLOOKUP(I153,Age!$B$3:$C$88,2,FALSE))</f>
        <v/>
      </c>
      <c r="K153" s="7"/>
      <c r="L153" s="6"/>
      <c r="M153" s="6"/>
    </row>
    <row r="154" spans="1:13" x14ac:dyDescent="0.25">
      <c r="A154" s="6"/>
      <c r="B154" s="6"/>
      <c r="C154" s="6"/>
      <c r="D154" s="6"/>
      <c r="E154" s="6"/>
      <c r="F154" s="8"/>
      <c r="G154" s="10" t="str">
        <f t="shared" si="5"/>
        <v/>
      </c>
      <c r="H154" s="10" t="str">
        <f t="shared" si="4"/>
        <v/>
      </c>
      <c r="I154" s="10" t="str">
        <f>IF(H154="","",VLOOKUP(H154,Age!$A$3:$C$88,2,FALSE))</f>
        <v/>
      </c>
      <c r="J154" s="10" t="str">
        <f>IF(I154="","",VLOOKUP(I154,Age!$B$3:$C$88,2,FALSE))</f>
        <v/>
      </c>
      <c r="K154" s="7"/>
      <c r="L154" s="6"/>
      <c r="M154" s="6"/>
    </row>
    <row r="155" spans="1:13" x14ac:dyDescent="0.25">
      <c r="A155" s="6"/>
      <c r="B155" s="6"/>
      <c r="C155" s="6"/>
      <c r="D155" s="6"/>
      <c r="E155" s="6"/>
      <c r="F155" s="8"/>
      <c r="G155" s="10" t="str">
        <f t="shared" si="5"/>
        <v/>
      </c>
      <c r="H155" s="10" t="str">
        <f t="shared" si="4"/>
        <v/>
      </c>
      <c r="I155" s="10" t="str">
        <f>IF(H155="","",VLOOKUP(H155,Age!$A$3:$C$88,2,FALSE))</f>
        <v/>
      </c>
      <c r="J155" s="10" t="str">
        <f>IF(I155="","",VLOOKUP(I155,Age!$B$3:$C$88,2,FALSE))</f>
        <v/>
      </c>
      <c r="K155" s="7"/>
      <c r="L155" s="6"/>
      <c r="M155" s="6"/>
    </row>
    <row r="156" spans="1:13" x14ac:dyDescent="0.25">
      <c r="A156" s="6"/>
      <c r="B156" s="6"/>
      <c r="C156" s="6"/>
      <c r="D156" s="6"/>
      <c r="E156" s="6"/>
      <c r="F156" s="8"/>
      <c r="G156" s="10" t="str">
        <f t="shared" si="5"/>
        <v/>
      </c>
      <c r="H156" s="10" t="str">
        <f t="shared" si="4"/>
        <v/>
      </c>
      <c r="I156" s="10" t="str">
        <f>IF(H156="","",VLOOKUP(H156,Age!$A$3:$C$88,2,FALSE))</f>
        <v/>
      </c>
      <c r="J156" s="10" t="str">
        <f>IF(I156="","",VLOOKUP(I156,Age!$B$3:$C$88,2,FALSE))</f>
        <v/>
      </c>
      <c r="K156" s="7"/>
      <c r="L156" s="6"/>
      <c r="M156" s="6"/>
    </row>
    <row r="157" spans="1:13" x14ac:dyDescent="0.25">
      <c r="A157" s="6"/>
      <c r="B157" s="6"/>
      <c r="C157" s="6"/>
      <c r="D157" s="6"/>
      <c r="E157" s="6"/>
      <c r="F157" s="8"/>
      <c r="G157" s="10" t="str">
        <f t="shared" si="5"/>
        <v/>
      </c>
      <c r="H157" s="10" t="str">
        <f t="shared" si="4"/>
        <v/>
      </c>
      <c r="I157" s="10" t="str">
        <f>IF(H157="","",VLOOKUP(H157,Age!$A$3:$C$88,2,FALSE))</f>
        <v/>
      </c>
      <c r="J157" s="10" t="str">
        <f>IF(I157="","",VLOOKUP(I157,Age!$B$3:$C$88,2,FALSE))</f>
        <v/>
      </c>
      <c r="K157" s="7"/>
      <c r="L157" s="6"/>
      <c r="M157" s="6"/>
    </row>
    <row r="158" spans="1:13" x14ac:dyDescent="0.25">
      <c r="A158" s="6"/>
      <c r="B158" s="6"/>
      <c r="C158" s="6"/>
      <c r="D158" s="6"/>
      <c r="E158" s="6"/>
      <c r="F158" s="8"/>
      <c r="G158" s="10" t="str">
        <f t="shared" si="5"/>
        <v/>
      </c>
      <c r="H158" s="10" t="str">
        <f t="shared" si="4"/>
        <v/>
      </c>
      <c r="I158" s="10" t="str">
        <f>IF(H158="","",VLOOKUP(H158,Age!$A$3:$C$88,2,FALSE))</f>
        <v/>
      </c>
      <c r="J158" s="10" t="str">
        <f>IF(I158="","",VLOOKUP(I158,Age!$B$3:$C$88,2,FALSE))</f>
        <v/>
      </c>
      <c r="K158" s="7"/>
      <c r="L158" s="6"/>
      <c r="M158" s="6"/>
    </row>
    <row r="159" spans="1:13" x14ac:dyDescent="0.25">
      <c r="A159" s="6"/>
      <c r="B159" s="6"/>
      <c r="C159" s="6"/>
      <c r="D159" s="6"/>
      <c r="E159" s="6"/>
      <c r="F159" s="8"/>
      <c r="G159" s="10" t="str">
        <f t="shared" si="5"/>
        <v/>
      </c>
      <c r="H159" s="10" t="str">
        <f t="shared" si="4"/>
        <v/>
      </c>
      <c r="I159" s="10" t="str">
        <f>IF(H159="","",VLOOKUP(H159,Age!$A$3:$C$88,2,FALSE))</f>
        <v/>
      </c>
      <c r="J159" s="10" t="str">
        <f>IF(I159="","",VLOOKUP(I159,Age!$B$3:$C$88,2,FALSE))</f>
        <v/>
      </c>
      <c r="K159" s="7"/>
      <c r="L159" s="6"/>
      <c r="M159" s="6"/>
    </row>
    <row r="160" spans="1:13" x14ac:dyDescent="0.25">
      <c r="A160" s="6"/>
      <c r="B160" s="6"/>
      <c r="C160" s="6"/>
      <c r="D160" s="6"/>
      <c r="E160" s="6"/>
      <c r="F160" s="8"/>
      <c r="G160" s="10" t="str">
        <f t="shared" si="5"/>
        <v/>
      </c>
      <c r="H160" s="10" t="str">
        <f t="shared" si="4"/>
        <v/>
      </c>
      <c r="I160" s="10" t="str">
        <f>IF(H160="","",VLOOKUP(H160,Age!$A$3:$C$88,2,FALSE))</f>
        <v/>
      </c>
      <c r="J160" s="10" t="str">
        <f>IF(I160="","",VLOOKUP(I160,Age!$B$3:$C$88,2,FALSE))</f>
        <v/>
      </c>
      <c r="K160" s="7"/>
      <c r="L160" s="6"/>
      <c r="M160" s="6"/>
    </row>
    <row r="161" spans="1:13" x14ac:dyDescent="0.25">
      <c r="A161" s="6"/>
      <c r="B161" s="6"/>
      <c r="C161" s="6"/>
      <c r="D161" s="6"/>
      <c r="E161" s="6"/>
      <c r="F161" s="8"/>
      <c r="G161" s="10" t="str">
        <f t="shared" si="5"/>
        <v/>
      </c>
      <c r="H161" s="10" t="str">
        <f t="shared" si="4"/>
        <v/>
      </c>
      <c r="I161" s="10" t="str">
        <f>IF(H161="","",VLOOKUP(H161,Age!$A$3:$C$88,2,FALSE))</f>
        <v/>
      </c>
      <c r="J161" s="10" t="str">
        <f>IF(I161="","",VLOOKUP(I161,Age!$B$3:$C$88,2,FALSE))</f>
        <v/>
      </c>
      <c r="K161" s="7"/>
      <c r="L161" s="6"/>
      <c r="M161" s="6"/>
    </row>
    <row r="162" spans="1:13" x14ac:dyDescent="0.25">
      <c r="A162" s="6"/>
      <c r="B162" s="6"/>
      <c r="C162" s="6"/>
      <c r="D162" s="6"/>
      <c r="E162" s="6"/>
      <c r="F162" s="8"/>
      <c r="G162" s="10" t="str">
        <f t="shared" si="5"/>
        <v/>
      </c>
      <c r="H162" s="10" t="str">
        <f t="shared" si="4"/>
        <v/>
      </c>
      <c r="I162" s="10" t="str">
        <f>IF(H162="","",VLOOKUP(H162,Age!$A$3:$C$88,2,FALSE))</f>
        <v/>
      </c>
      <c r="J162" s="10" t="str">
        <f>IF(I162="","",VLOOKUP(I162,Age!$B$3:$C$88,2,FALSE))</f>
        <v/>
      </c>
      <c r="K162" s="7"/>
      <c r="L162" s="6"/>
      <c r="M162" s="6"/>
    </row>
    <row r="163" spans="1:13" x14ac:dyDescent="0.25">
      <c r="A163" s="6"/>
      <c r="B163" s="6"/>
      <c r="C163" s="6"/>
      <c r="D163" s="6"/>
      <c r="E163" s="6"/>
      <c r="F163" s="8"/>
      <c r="G163" s="10" t="str">
        <f t="shared" si="5"/>
        <v/>
      </c>
      <c r="H163" s="10" t="str">
        <f t="shared" si="4"/>
        <v/>
      </c>
      <c r="I163" s="10" t="str">
        <f>IF(H163="","",VLOOKUP(H163,Age!$A$3:$C$88,2,FALSE))</f>
        <v/>
      </c>
      <c r="J163" s="10" t="str">
        <f>IF(I163="","",VLOOKUP(I163,Age!$B$3:$C$88,2,FALSE))</f>
        <v/>
      </c>
      <c r="K163" s="7"/>
      <c r="L163" s="6"/>
      <c r="M163" s="6"/>
    </row>
    <row r="164" spans="1:13" x14ac:dyDescent="0.25">
      <c r="A164" s="6"/>
      <c r="B164" s="6"/>
      <c r="C164" s="6"/>
      <c r="D164" s="6"/>
      <c r="E164" s="6"/>
      <c r="F164" s="8"/>
      <c r="G164" s="10" t="str">
        <f t="shared" si="5"/>
        <v/>
      </c>
      <c r="H164" s="10" t="str">
        <f t="shared" si="4"/>
        <v/>
      </c>
      <c r="I164" s="10" t="str">
        <f>IF(H164="","",VLOOKUP(H164,Age!$A$3:$C$88,2,FALSE))</f>
        <v/>
      </c>
      <c r="J164" s="10" t="str">
        <f>IF(I164="","",VLOOKUP(I164,Age!$B$3:$C$88,2,FALSE))</f>
        <v/>
      </c>
      <c r="K164" s="7"/>
      <c r="L164" s="6"/>
      <c r="M164" s="6"/>
    </row>
    <row r="165" spans="1:13" x14ac:dyDescent="0.25">
      <c r="A165" s="6"/>
      <c r="B165" s="6"/>
      <c r="C165" s="6"/>
      <c r="D165" s="6"/>
      <c r="E165" s="6"/>
      <c r="F165" s="8"/>
      <c r="G165" s="10" t="str">
        <f t="shared" si="5"/>
        <v/>
      </c>
      <c r="H165" s="10" t="str">
        <f t="shared" si="4"/>
        <v/>
      </c>
      <c r="I165" s="10" t="str">
        <f>IF(H165="","",VLOOKUP(H165,Age!$A$3:$C$88,2,FALSE))</f>
        <v/>
      </c>
      <c r="J165" s="10" t="str">
        <f>IF(I165="","",VLOOKUP(I165,Age!$B$3:$C$88,2,FALSE))</f>
        <v/>
      </c>
      <c r="K165" s="7"/>
      <c r="L165" s="6"/>
      <c r="M165" s="6"/>
    </row>
    <row r="166" spans="1:13" x14ac:dyDescent="0.25">
      <c r="A166" s="6"/>
      <c r="B166" s="6"/>
      <c r="C166" s="6"/>
      <c r="D166" s="6"/>
      <c r="E166" s="6"/>
      <c r="F166" s="8"/>
      <c r="G166" s="10" t="str">
        <f t="shared" si="5"/>
        <v/>
      </c>
      <c r="H166" s="10" t="str">
        <f t="shared" si="4"/>
        <v/>
      </c>
      <c r="I166" s="10" t="str">
        <f>IF(H166="","",VLOOKUP(H166,Age!$A$3:$C$88,2,FALSE))</f>
        <v/>
      </c>
      <c r="J166" s="10" t="str">
        <f>IF(I166="","",VLOOKUP(I166,Age!$B$3:$C$88,2,FALSE))</f>
        <v/>
      </c>
      <c r="K166" s="7"/>
      <c r="L166" s="6"/>
      <c r="M166" s="6"/>
    </row>
    <row r="167" spans="1:13" x14ac:dyDescent="0.25">
      <c r="A167" s="6"/>
      <c r="B167" s="6"/>
      <c r="C167" s="6"/>
      <c r="D167" s="6"/>
      <c r="E167" s="6"/>
      <c r="F167" s="8"/>
      <c r="G167" s="10" t="str">
        <f t="shared" si="5"/>
        <v/>
      </c>
      <c r="H167" s="10" t="str">
        <f t="shared" si="4"/>
        <v/>
      </c>
      <c r="I167" s="10" t="str">
        <f>IF(H167="","",VLOOKUP(H167,Age!$A$3:$C$88,2,FALSE))</f>
        <v/>
      </c>
      <c r="J167" s="10" t="str">
        <f>IF(I167="","",VLOOKUP(I167,Age!$B$3:$C$88,2,FALSE))</f>
        <v/>
      </c>
      <c r="K167" s="7"/>
      <c r="L167" s="6"/>
      <c r="M167" s="6"/>
    </row>
    <row r="168" spans="1:13" x14ac:dyDescent="0.25">
      <c r="A168" s="6"/>
      <c r="B168" s="6"/>
      <c r="C168" s="6"/>
      <c r="D168" s="6"/>
      <c r="E168" s="6"/>
      <c r="F168" s="8"/>
      <c r="G168" s="10" t="str">
        <f t="shared" si="5"/>
        <v/>
      </c>
      <c r="H168" s="10" t="str">
        <f t="shared" si="4"/>
        <v/>
      </c>
      <c r="I168" s="10" t="str">
        <f>IF(H168="","",VLOOKUP(H168,Age!$A$3:$C$88,2,FALSE))</f>
        <v/>
      </c>
      <c r="J168" s="10" t="str">
        <f>IF(I168="","",VLOOKUP(I168,Age!$B$3:$C$88,2,FALSE))</f>
        <v/>
      </c>
      <c r="K168" s="7"/>
      <c r="L168" s="6"/>
      <c r="M168" s="6"/>
    </row>
    <row r="169" spans="1:13" x14ac:dyDescent="0.25">
      <c r="A169" s="6"/>
      <c r="B169" s="6"/>
      <c r="C169" s="6"/>
      <c r="D169" s="6"/>
      <c r="E169" s="6"/>
      <c r="F169" s="8"/>
      <c r="G169" s="10" t="str">
        <f t="shared" si="5"/>
        <v/>
      </c>
      <c r="H169" s="10" t="str">
        <f t="shared" si="4"/>
        <v/>
      </c>
      <c r="I169" s="10" t="str">
        <f>IF(H169="","",VLOOKUP(H169,Age!$A$3:$C$88,2,FALSE))</f>
        <v/>
      </c>
      <c r="J169" s="10" t="str">
        <f>IF(I169="","",VLOOKUP(I169,Age!$B$3:$C$88,2,FALSE))</f>
        <v/>
      </c>
      <c r="K169" s="7"/>
      <c r="L169" s="6"/>
      <c r="M169" s="6"/>
    </row>
    <row r="170" spans="1:13" x14ac:dyDescent="0.25">
      <c r="A170" s="6"/>
      <c r="B170" s="6"/>
      <c r="C170" s="6"/>
      <c r="D170" s="6"/>
      <c r="E170" s="6"/>
      <c r="F170" s="8"/>
      <c r="G170" s="10" t="str">
        <f t="shared" si="5"/>
        <v/>
      </c>
      <c r="H170" s="10" t="str">
        <f t="shared" si="4"/>
        <v/>
      </c>
      <c r="I170" s="10" t="str">
        <f>IF(H170="","",VLOOKUP(H170,Age!$A$3:$C$88,2,FALSE))</f>
        <v/>
      </c>
      <c r="J170" s="10" t="str">
        <f>IF(I170="","",VLOOKUP(I170,Age!$B$3:$C$88,2,FALSE))</f>
        <v/>
      </c>
      <c r="K170" s="7"/>
      <c r="L170" s="6"/>
      <c r="M170" s="6"/>
    </row>
    <row r="171" spans="1:13" x14ac:dyDescent="0.25">
      <c r="A171" s="6"/>
      <c r="B171" s="6"/>
      <c r="C171" s="6"/>
      <c r="D171" s="6"/>
      <c r="E171" s="6"/>
      <c r="F171" s="8"/>
      <c r="G171" s="10" t="str">
        <f t="shared" si="5"/>
        <v/>
      </c>
      <c r="H171" s="10" t="str">
        <f t="shared" si="4"/>
        <v/>
      </c>
      <c r="I171" s="10" t="str">
        <f>IF(H171="","",VLOOKUP(H171,Age!$A$3:$C$88,2,FALSE))</f>
        <v/>
      </c>
      <c r="J171" s="10" t="str">
        <f>IF(I171="","",VLOOKUP(I171,Age!$B$3:$C$88,2,FALSE))</f>
        <v/>
      </c>
      <c r="K171" s="7"/>
      <c r="L171" s="6"/>
      <c r="M171" s="6"/>
    </row>
    <row r="172" spans="1:13" x14ac:dyDescent="0.25">
      <c r="A172" s="6"/>
      <c r="B172" s="6"/>
      <c r="C172" s="6"/>
      <c r="D172" s="6"/>
      <c r="E172" s="6"/>
      <c r="F172" s="8"/>
      <c r="G172" s="10" t="str">
        <f t="shared" si="5"/>
        <v/>
      </c>
      <c r="H172" s="10" t="str">
        <f t="shared" si="4"/>
        <v/>
      </c>
      <c r="I172" s="10" t="str">
        <f>IF(H172="","",VLOOKUP(H172,Age!$A$3:$C$88,2,FALSE))</f>
        <v/>
      </c>
      <c r="J172" s="10" t="str">
        <f>IF(I172="","",VLOOKUP(I172,Age!$B$3:$C$88,2,FALSE))</f>
        <v/>
      </c>
      <c r="K172" s="7"/>
      <c r="L172" s="6"/>
      <c r="M172" s="6"/>
    </row>
    <row r="173" spans="1:13" x14ac:dyDescent="0.25">
      <c r="A173" s="6"/>
      <c r="B173" s="6"/>
      <c r="C173" s="6"/>
      <c r="D173" s="6"/>
      <c r="E173" s="6"/>
      <c r="F173" s="8"/>
      <c r="G173" s="10" t="str">
        <f t="shared" si="5"/>
        <v/>
      </c>
      <c r="H173" s="10" t="str">
        <f t="shared" si="4"/>
        <v/>
      </c>
      <c r="I173" s="10" t="str">
        <f>IF(H173="","",VLOOKUP(H173,Age!$A$3:$C$88,2,FALSE))</f>
        <v/>
      </c>
      <c r="J173" s="10" t="str">
        <f>IF(I173="","",VLOOKUP(I173,Age!$B$3:$C$88,2,FALSE))</f>
        <v/>
      </c>
      <c r="K173" s="7"/>
      <c r="L173" s="6"/>
      <c r="M173" s="6"/>
    </row>
    <row r="174" spans="1:13" x14ac:dyDescent="0.25">
      <c r="A174" s="6"/>
      <c r="B174" s="6"/>
      <c r="C174" s="6"/>
      <c r="D174" s="6"/>
      <c r="E174" s="6"/>
      <c r="F174" s="8"/>
      <c r="G174" s="10" t="str">
        <f t="shared" si="5"/>
        <v/>
      </c>
      <c r="H174" s="10" t="str">
        <f t="shared" si="4"/>
        <v/>
      </c>
      <c r="I174" s="10" t="str">
        <f>IF(H174="","",VLOOKUP(H174,Age!$A$3:$C$88,2,FALSE))</f>
        <v/>
      </c>
      <c r="J174" s="10" t="str">
        <f>IF(I174="","",VLOOKUP(I174,Age!$B$3:$C$88,2,FALSE))</f>
        <v/>
      </c>
      <c r="K174" s="7"/>
      <c r="L174" s="6"/>
      <c r="M174" s="6"/>
    </row>
    <row r="175" spans="1:13" x14ac:dyDescent="0.25">
      <c r="A175" s="6"/>
      <c r="B175" s="6"/>
      <c r="C175" s="6"/>
      <c r="D175" s="6"/>
      <c r="E175" s="6"/>
      <c r="F175" s="8"/>
      <c r="G175" s="10" t="str">
        <f t="shared" si="5"/>
        <v/>
      </c>
      <c r="H175" s="10" t="str">
        <f t="shared" si="4"/>
        <v/>
      </c>
      <c r="I175" s="10" t="str">
        <f>IF(H175="","",VLOOKUP(H175,Age!$A$3:$C$88,2,FALSE))</f>
        <v/>
      </c>
      <c r="J175" s="10" t="str">
        <f>IF(I175="","",VLOOKUP(I175,Age!$B$3:$C$88,2,FALSE))</f>
        <v/>
      </c>
      <c r="K175" s="7"/>
      <c r="L175" s="6"/>
      <c r="M175" s="6"/>
    </row>
    <row r="176" spans="1:13" x14ac:dyDescent="0.25">
      <c r="A176" s="6"/>
      <c r="B176" s="6"/>
      <c r="C176" s="6"/>
      <c r="D176" s="6"/>
      <c r="E176" s="6"/>
      <c r="F176" s="8"/>
      <c r="G176" s="10" t="str">
        <f t="shared" si="5"/>
        <v/>
      </c>
      <c r="H176" s="10" t="str">
        <f t="shared" si="4"/>
        <v/>
      </c>
      <c r="I176" s="10" t="str">
        <f>IF(H176="","",VLOOKUP(H176,Age!$A$3:$C$88,2,FALSE))</f>
        <v/>
      </c>
      <c r="J176" s="10" t="str">
        <f>IF(I176="","",VLOOKUP(I176,Age!$B$3:$C$88,2,FALSE))</f>
        <v/>
      </c>
      <c r="K176" s="7"/>
      <c r="L176" s="6"/>
      <c r="M176" s="6"/>
    </row>
    <row r="177" spans="1:13" x14ac:dyDescent="0.25">
      <c r="A177" s="6"/>
      <c r="B177" s="6"/>
      <c r="C177" s="6"/>
      <c r="D177" s="6"/>
      <c r="E177" s="6"/>
      <c r="F177" s="8"/>
      <c r="G177" s="10" t="str">
        <f t="shared" si="5"/>
        <v/>
      </c>
      <c r="H177" s="10" t="str">
        <f t="shared" si="4"/>
        <v/>
      </c>
      <c r="I177" s="10" t="str">
        <f>IF(H177="","",VLOOKUP(H177,Age!$A$3:$C$88,2,FALSE))</f>
        <v/>
      </c>
      <c r="J177" s="10" t="str">
        <f>IF(I177="","",VLOOKUP(I177,Age!$B$3:$C$88,2,FALSE))</f>
        <v/>
      </c>
      <c r="K177" s="7"/>
      <c r="L177" s="6"/>
      <c r="M177" s="6"/>
    </row>
    <row r="178" spans="1:13" x14ac:dyDescent="0.25">
      <c r="A178" s="6"/>
      <c r="B178" s="6"/>
      <c r="C178" s="6"/>
      <c r="D178" s="6"/>
      <c r="E178" s="6"/>
      <c r="F178" s="8"/>
      <c r="G178" s="10" t="str">
        <f t="shared" si="5"/>
        <v/>
      </c>
      <c r="H178" s="10" t="str">
        <f t="shared" si="4"/>
        <v/>
      </c>
      <c r="I178" s="10" t="str">
        <f>IF(H178="","",VLOOKUP(H178,Age!$A$3:$C$88,2,FALSE))</f>
        <v/>
      </c>
      <c r="J178" s="10" t="str">
        <f>IF(I178="","",VLOOKUP(I178,Age!$B$3:$C$88,2,FALSE))</f>
        <v/>
      </c>
      <c r="K178" s="7"/>
      <c r="L178" s="6"/>
      <c r="M178" s="6"/>
    </row>
    <row r="179" spans="1:13" x14ac:dyDescent="0.25">
      <c r="A179" s="6"/>
      <c r="B179" s="6"/>
      <c r="C179" s="6"/>
      <c r="D179" s="6"/>
      <c r="E179" s="6"/>
      <c r="F179" s="8"/>
      <c r="G179" s="10" t="str">
        <f t="shared" si="5"/>
        <v/>
      </c>
      <c r="H179" s="10" t="str">
        <f t="shared" si="4"/>
        <v/>
      </c>
      <c r="I179" s="10" t="str">
        <f>IF(H179="","",VLOOKUP(H179,Age!$A$3:$C$88,2,FALSE))</f>
        <v/>
      </c>
      <c r="J179" s="10" t="str">
        <f>IF(I179="","",VLOOKUP(I179,Age!$B$3:$C$88,2,FALSE))</f>
        <v/>
      </c>
      <c r="K179" s="7"/>
      <c r="L179" s="6"/>
      <c r="M179" s="6"/>
    </row>
    <row r="180" spans="1:13" x14ac:dyDescent="0.25">
      <c r="A180" s="6"/>
      <c r="B180" s="6"/>
      <c r="C180" s="6"/>
      <c r="D180" s="6"/>
      <c r="E180" s="6"/>
      <c r="F180" s="8"/>
      <c r="G180" s="10" t="str">
        <f t="shared" si="5"/>
        <v/>
      </c>
      <c r="H180" s="10" t="str">
        <f t="shared" si="4"/>
        <v/>
      </c>
      <c r="I180" s="10" t="str">
        <f>IF(H180="","",VLOOKUP(H180,Age!$A$3:$C$88,2,FALSE))</f>
        <v/>
      </c>
      <c r="J180" s="10" t="str">
        <f>IF(I180="","",VLOOKUP(I180,Age!$B$3:$C$88,2,FALSE))</f>
        <v/>
      </c>
      <c r="K180" s="7"/>
      <c r="L180" s="6"/>
      <c r="M180" s="6"/>
    </row>
    <row r="181" spans="1:13" x14ac:dyDescent="0.25">
      <c r="A181" s="6"/>
      <c r="B181" s="6"/>
      <c r="C181" s="6"/>
      <c r="D181" s="6"/>
      <c r="E181" s="6"/>
      <c r="F181" s="8"/>
      <c r="G181" s="10" t="str">
        <f t="shared" si="5"/>
        <v/>
      </c>
      <c r="H181" s="10" t="str">
        <f t="shared" si="4"/>
        <v/>
      </c>
      <c r="I181" s="10" t="str">
        <f>IF(H181="","",VLOOKUP(H181,Age!$A$3:$C$88,2,FALSE))</f>
        <v/>
      </c>
      <c r="J181" s="10" t="str">
        <f>IF(I181="","",VLOOKUP(I181,Age!$B$3:$C$88,2,FALSE))</f>
        <v/>
      </c>
      <c r="K181" s="7"/>
      <c r="L181" s="6"/>
      <c r="M181" s="6"/>
    </row>
    <row r="182" spans="1:13" x14ac:dyDescent="0.25">
      <c r="A182" s="6"/>
      <c r="B182" s="6"/>
      <c r="C182" s="6"/>
      <c r="D182" s="6"/>
      <c r="E182" s="6"/>
      <c r="F182" s="8"/>
      <c r="G182" s="10" t="str">
        <f t="shared" si="5"/>
        <v/>
      </c>
      <c r="H182" s="10" t="str">
        <f t="shared" si="4"/>
        <v/>
      </c>
      <c r="I182" s="10" t="str">
        <f>IF(H182="","",VLOOKUP(H182,Age!$A$3:$C$88,2,FALSE))</f>
        <v/>
      </c>
      <c r="J182" s="10" t="str">
        <f>IF(I182="","",VLOOKUP(I182,Age!$B$3:$C$88,2,FALSE))</f>
        <v/>
      </c>
      <c r="K182" s="7"/>
      <c r="L182" s="6"/>
      <c r="M182" s="6"/>
    </row>
    <row r="183" spans="1:13" x14ac:dyDescent="0.25">
      <c r="A183" s="6"/>
      <c r="B183" s="6"/>
      <c r="C183" s="6"/>
      <c r="D183" s="6"/>
      <c r="E183" s="6"/>
      <c r="F183" s="8"/>
      <c r="G183" s="10" t="str">
        <f t="shared" si="5"/>
        <v/>
      </c>
      <c r="H183" s="10" t="str">
        <f t="shared" si="4"/>
        <v/>
      </c>
      <c r="I183" s="10" t="str">
        <f>IF(H183="","",VLOOKUP(H183,Age!$A$3:$C$88,2,FALSE))</f>
        <v/>
      </c>
      <c r="J183" s="10" t="str">
        <f>IF(I183="","",VLOOKUP(I183,Age!$B$3:$C$88,2,FALSE))</f>
        <v/>
      </c>
      <c r="K183" s="7"/>
      <c r="L183" s="6"/>
      <c r="M183" s="6"/>
    </row>
    <row r="184" spans="1:13" x14ac:dyDescent="0.25">
      <c r="A184" s="6"/>
      <c r="B184" s="6"/>
      <c r="C184" s="6"/>
      <c r="D184" s="6"/>
      <c r="E184" s="6"/>
      <c r="F184" s="8"/>
      <c r="G184" s="10" t="str">
        <f t="shared" si="5"/>
        <v/>
      </c>
      <c r="H184" s="10" t="str">
        <f t="shared" si="4"/>
        <v/>
      </c>
      <c r="I184" s="10" t="str">
        <f>IF(H184="","",VLOOKUP(H184,Age!$A$3:$C$88,2,FALSE))</f>
        <v/>
      </c>
      <c r="J184" s="10" t="str">
        <f>IF(I184="","",VLOOKUP(I184,Age!$B$3:$C$88,2,FALSE))</f>
        <v/>
      </c>
      <c r="K184" s="7"/>
      <c r="L184" s="6"/>
      <c r="M184" s="6"/>
    </row>
    <row r="185" spans="1:13" x14ac:dyDescent="0.25">
      <c r="A185" s="6"/>
      <c r="B185" s="6"/>
      <c r="C185" s="6"/>
      <c r="D185" s="6"/>
      <c r="E185" s="6"/>
      <c r="F185" s="8"/>
      <c r="G185" s="10" t="str">
        <f t="shared" si="5"/>
        <v/>
      </c>
      <c r="H185" s="10" t="str">
        <f t="shared" si="4"/>
        <v/>
      </c>
      <c r="I185" s="10" t="str">
        <f>IF(H185="","",VLOOKUP(H185,Age!$A$3:$C$88,2,FALSE))</f>
        <v/>
      </c>
      <c r="J185" s="10" t="str">
        <f>IF(I185="","",VLOOKUP(I185,Age!$B$3:$C$88,2,FALSE))</f>
        <v/>
      </c>
      <c r="K185" s="7"/>
      <c r="L185" s="6"/>
      <c r="M185" s="6"/>
    </row>
    <row r="186" spans="1:13" x14ac:dyDescent="0.25">
      <c r="A186" s="6"/>
      <c r="B186" s="6"/>
      <c r="C186" s="6"/>
      <c r="D186" s="6"/>
      <c r="E186" s="6"/>
      <c r="F186" s="8"/>
      <c r="G186" s="10" t="str">
        <f t="shared" si="5"/>
        <v/>
      </c>
      <c r="H186" s="10" t="str">
        <f t="shared" si="4"/>
        <v/>
      </c>
      <c r="I186" s="10" t="str">
        <f>IF(H186="","",VLOOKUP(H186,Age!$A$3:$C$88,2,FALSE))</f>
        <v/>
      </c>
      <c r="J186" s="10" t="str">
        <f>IF(I186="","",VLOOKUP(I186,Age!$B$3:$C$88,2,FALSE))</f>
        <v/>
      </c>
      <c r="K186" s="7"/>
      <c r="L186" s="6"/>
      <c r="M186" s="6"/>
    </row>
    <row r="187" spans="1:13" x14ac:dyDescent="0.25">
      <c r="A187" s="6"/>
      <c r="B187" s="6"/>
      <c r="C187" s="6"/>
      <c r="D187" s="6"/>
      <c r="E187" s="6"/>
      <c r="F187" s="8"/>
      <c r="G187" s="10" t="str">
        <f t="shared" si="5"/>
        <v/>
      </c>
      <c r="H187" s="10" t="str">
        <f t="shared" si="4"/>
        <v/>
      </c>
      <c r="I187" s="10" t="str">
        <f>IF(H187="","",VLOOKUP(H187,Age!$A$3:$C$88,2,FALSE))</f>
        <v/>
      </c>
      <c r="J187" s="10" t="str">
        <f>IF(I187="","",VLOOKUP(I187,Age!$B$3:$C$88,2,FALSE))</f>
        <v/>
      </c>
      <c r="K187" s="7"/>
      <c r="L187" s="6"/>
      <c r="M187" s="6"/>
    </row>
    <row r="188" spans="1:13" x14ac:dyDescent="0.25">
      <c r="A188" s="6"/>
      <c r="B188" s="6"/>
      <c r="C188" s="6"/>
      <c r="D188" s="6"/>
      <c r="E188" s="6"/>
      <c r="F188" s="8"/>
      <c r="G188" s="10" t="str">
        <f t="shared" si="5"/>
        <v/>
      </c>
      <c r="H188" s="10" t="str">
        <f t="shared" si="4"/>
        <v/>
      </c>
      <c r="I188" s="10" t="str">
        <f>IF(H188="","",VLOOKUP(H188,Age!$A$3:$C$88,2,FALSE))</f>
        <v/>
      </c>
      <c r="J188" s="10" t="str">
        <f>IF(I188="","",VLOOKUP(I188,Age!$B$3:$C$88,2,FALSE))</f>
        <v/>
      </c>
      <c r="K188" s="7"/>
      <c r="L188" s="6"/>
      <c r="M188" s="6"/>
    </row>
    <row r="189" spans="1:13" x14ac:dyDescent="0.25">
      <c r="A189" s="6"/>
      <c r="B189" s="6"/>
      <c r="C189" s="6"/>
      <c r="D189" s="6"/>
      <c r="E189" s="6"/>
      <c r="F189" s="8"/>
      <c r="G189" s="10" t="str">
        <f t="shared" si="5"/>
        <v/>
      </c>
      <c r="H189" s="10" t="str">
        <f t="shared" si="4"/>
        <v/>
      </c>
      <c r="I189" s="10" t="str">
        <f>IF(H189="","",VLOOKUP(H189,Age!$A$3:$C$88,2,FALSE))</f>
        <v/>
      </c>
      <c r="J189" s="10" t="str">
        <f>IF(I189="","",VLOOKUP(I189,Age!$B$3:$C$88,2,FALSE))</f>
        <v/>
      </c>
      <c r="K189" s="7"/>
      <c r="L189" s="6"/>
      <c r="M189" s="6"/>
    </row>
    <row r="190" spans="1:13" x14ac:dyDescent="0.25">
      <c r="A190" s="6"/>
      <c r="B190" s="6"/>
      <c r="C190" s="6"/>
      <c r="D190" s="6"/>
      <c r="E190" s="6"/>
      <c r="F190" s="8"/>
      <c r="G190" s="10" t="str">
        <f t="shared" si="5"/>
        <v/>
      </c>
      <c r="H190" s="10" t="str">
        <f t="shared" si="4"/>
        <v/>
      </c>
      <c r="I190" s="10" t="str">
        <f>IF(H190="","",VLOOKUP(H190,Age!$A$3:$C$88,2,FALSE))</f>
        <v/>
      </c>
      <c r="J190" s="10" t="str">
        <f>IF(I190="","",VLOOKUP(I190,Age!$B$3:$C$88,2,FALSE))</f>
        <v/>
      </c>
      <c r="K190" s="7"/>
      <c r="L190" s="6"/>
      <c r="M190" s="6"/>
    </row>
    <row r="191" spans="1:13" x14ac:dyDescent="0.25">
      <c r="A191" s="6"/>
      <c r="B191" s="6"/>
      <c r="C191" s="6"/>
      <c r="D191" s="6"/>
      <c r="E191" s="6"/>
      <c r="F191" s="8"/>
      <c r="G191" s="10" t="str">
        <f t="shared" si="5"/>
        <v/>
      </c>
      <c r="H191" s="10" t="str">
        <f t="shared" si="4"/>
        <v/>
      </c>
      <c r="I191" s="10" t="str">
        <f>IF(H191="","",VLOOKUP(H191,Age!$A$3:$C$88,2,FALSE))</f>
        <v/>
      </c>
      <c r="J191" s="10" t="str">
        <f>IF(I191="","",VLOOKUP(I191,Age!$B$3:$C$88,2,FALSE))</f>
        <v/>
      </c>
      <c r="K191" s="7"/>
      <c r="L191" s="6"/>
      <c r="M191" s="6"/>
    </row>
    <row r="192" spans="1:13" x14ac:dyDescent="0.25">
      <c r="A192" s="6"/>
      <c r="B192" s="6"/>
      <c r="C192" s="6"/>
      <c r="D192" s="6"/>
      <c r="E192" s="6"/>
      <c r="F192" s="8"/>
      <c r="G192" s="10" t="str">
        <f t="shared" si="5"/>
        <v/>
      </c>
      <c r="H192" s="10" t="str">
        <f t="shared" si="4"/>
        <v/>
      </c>
      <c r="I192" s="10" t="str">
        <f>IF(H192="","",VLOOKUP(H192,Age!$A$3:$C$88,2,FALSE))</f>
        <v/>
      </c>
      <c r="J192" s="10" t="str">
        <f>IF(I192="","",VLOOKUP(I192,Age!$B$3:$C$88,2,FALSE))</f>
        <v/>
      </c>
      <c r="K192" s="7"/>
      <c r="L192" s="6"/>
      <c r="M192" s="6"/>
    </row>
    <row r="193" spans="1:13" x14ac:dyDescent="0.25">
      <c r="A193" s="6"/>
      <c r="B193" s="6"/>
      <c r="C193" s="6"/>
      <c r="D193" s="6"/>
      <c r="E193" s="6"/>
      <c r="F193" s="8"/>
      <c r="G193" s="10" t="str">
        <f t="shared" si="5"/>
        <v/>
      </c>
      <c r="H193" s="10" t="str">
        <f t="shared" si="4"/>
        <v/>
      </c>
      <c r="I193" s="10" t="str">
        <f>IF(H193="","",VLOOKUP(H193,Age!$A$3:$C$88,2,FALSE))</f>
        <v/>
      </c>
      <c r="J193" s="10" t="str">
        <f>IF(I193="","",VLOOKUP(I193,Age!$B$3:$C$88,2,FALSE))</f>
        <v/>
      </c>
      <c r="K193" s="7"/>
      <c r="L193" s="6"/>
      <c r="M193" s="6"/>
    </row>
    <row r="194" spans="1:13" x14ac:dyDescent="0.25">
      <c r="A194" s="6"/>
      <c r="B194" s="6"/>
      <c r="C194" s="6"/>
      <c r="D194" s="6"/>
      <c r="E194" s="6"/>
      <c r="F194" s="8"/>
      <c r="G194" s="10" t="str">
        <f t="shared" si="5"/>
        <v/>
      </c>
      <c r="H194" s="10" t="str">
        <f t="shared" si="4"/>
        <v/>
      </c>
      <c r="I194" s="10" t="str">
        <f>IF(H194="","",VLOOKUP(H194,Age!$A$3:$C$88,2,FALSE))</f>
        <v/>
      </c>
      <c r="J194" s="10" t="str">
        <f>IF(I194="","",VLOOKUP(I194,Age!$B$3:$C$88,2,FALSE))</f>
        <v/>
      </c>
      <c r="K194" s="7"/>
      <c r="L194" s="6"/>
      <c r="M194" s="6"/>
    </row>
    <row r="195" spans="1:13" x14ac:dyDescent="0.25">
      <c r="A195" s="6"/>
      <c r="B195" s="6"/>
      <c r="C195" s="6"/>
      <c r="D195" s="6"/>
      <c r="E195" s="6"/>
      <c r="F195" s="8"/>
      <c r="G195" s="10" t="str">
        <f t="shared" si="5"/>
        <v/>
      </c>
      <c r="H195" s="10" t="str">
        <f t="shared" si="4"/>
        <v/>
      </c>
      <c r="I195" s="10" t="str">
        <f>IF(H195="","",VLOOKUP(H195,Age!$A$3:$C$88,2,FALSE))</f>
        <v/>
      </c>
      <c r="J195" s="10" t="str">
        <f>IF(I195="","",VLOOKUP(I195,Age!$B$3:$C$88,2,FALSE))</f>
        <v/>
      </c>
      <c r="K195" s="7"/>
      <c r="L195" s="6"/>
      <c r="M195" s="6"/>
    </row>
    <row r="196" spans="1:13" x14ac:dyDescent="0.25">
      <c r="A196" s="6"/>
      <c r="B196" s="6"/>
      <c r="C196" s="6"/>
      <c r="D196" s="6"/>
      <c r="E196" s="6"/>
      <c r="F196" s="8"/>
      <c r="G196" s="10" t="str">
        <f t="shared" si="5"/>
        <v/>
      </c>
      <c r="H196" s="10" t="str">
        <f t="shared" ref="H196:H259" si="6">IF(G196="","",VALUE(G196))</f>
        <v/>
      </c>
      <c r="I196" s="10" t="str">
        <f>IF(H196="","",VLOOKUP(H196,Age!$A$3:$C$88,2,FALSE))</f>
        <v/>
      </c>
      <c r="J196" s="10" t="str">
        <f>IF(I196="","",VLOOKUP(I196,Age!$B$3:$C$88,2,FALSE))</f>
        <v/>
      </c>
      <c r="K196" s="7"/>
      <c r="L196" s="6"/>
      <c r="M196" s="6"/>
    </row>
    <row r="197" spans="1:13" x14ac:dyDescent="0.25">
      <c r="A197" s="6"/>
      <c r="B197" s="6"/>
      <c r="C197" s="6"/>
      <c r="D197" s="6"/>
      <c r="E197" s="6"/>
      <c r="F197" s="8"/>
      <c r="G197" s="10" t="str">
        <f t="shared" ref="G197:G260" si="7">IF(F197="","",IF((OR(LEFT(F197,2)="00",LEFT(F197,2)="01",LEFT(F197,2)="02",LEFT(F197,2)="03",LEFT(F197,2)="04",LEFT(F197,2)="05",LEFT(F197,2)="06",LEFT(F197,2)="07",LEFT(F197,2)="08",LEFT(F197,2)="09",LEFT(F197,2)="10",LEFT(F197,2)="11",LEFT(F197,2)="12",LEFT(F197,2)="13",LEFT(F197,2)="14",LEFT(F197,2)="15",LEFT(F197,2)="16",LEFT(F197,2)="17",LEFT(F197,2)="18", LEFT(F197,2)="19",LEFT(F197,2)="20")),CONCATENATE("20",LEFT(F197,2)),CONCATENATE("19",LEFT(F197,2))))</f>
        <v/>
      </c>
      <c r="H197" s="10" t="str">
        <f t="shared" si="6"/>
        <v/>
      </c>
      <c r="I197" s="10" t="str">
        <f>IF(H197="","",VLOOKUP(H197,Age!$A$3:$C$88,2,FALSE))</f>
        <v/>
      </c>
      <c r="J197" s="10" t="str">
        <f>IF(I197="","",VLOOKUP(I197,Age!$B$3:$C$88,2,FALSE))</f>
        <v/>
      </c>
      <c r="K197" s="7"/>
      <c r="L197" s="6"/>
      <c r="M197" s="6"/>
    </row>
    <row r="198" spans="1:13" x14ac:dyDescent="0.25">
      <c r="A198" s="6"/>
      <c r="B198" s="6"/>
      <c r="C198" s="6"/>
      <c r="D198" s="6"/>
      <c r="E198" s="6"/>
      <c r="F198" s="8"/>
      <c r="G198" s="10" t="str">
        <f t="shared" si="7"/>
        <v/>
      </c>
      <c r="H198" s="10" t="str">
        <f t="shared" si="6"/>
        <v/>
      </c>
      <c r="I198" s="10" t="str">
        <f>IF(H198="","",VLOOKUP(H198,Age!$A$3:$C$88,2,FALSE))</f>
        <v/>
      </c>
      <c r="J198" s="10" t="str">
        <f>IF(I198="","",VLOOKUP(I198,Age!$B$3:$C$88,2,FALSE))</f>
        <v/>
      </c>
      <c r="K198" s="7"/>
      <c r="L198" s="6"/>
      <c r="M198" s="6"/>
    </row>
    <row r="199" spans="1:13" x14ac:dyDescent="0.25">
      <c r="A199" s="6"/>
      <c r="B199" s="6"/>
      <c r="C199" s="6"/>
      <c r="D199" s="6"/>
      <c r="E199" s="6"/>
      <c r="F199" s="8"/>
      <c r="G199" s="10" t="str">
        <f t="shared" si="7"/>
        <v/>
      </c>
      <c r="H199" s="10" t="str">
        <f t="shared" si="6"/>
        <v/>
      </c>
      <c r="I199" s="10" t="str">
        <f>IF(H199="","",VLOOKUP(H199,Age!$A$3:$C$88,2,FALSE))</f>
        <v/>
      </c>
      <c r="J199" s="10" t="str">
        <f>IF(I199="","",VLOOKUP(I199,Age!$B$3:$C$88,2,FALSE))</f>
        <v/>
      </c>
      <c r="K199" s="7"/>
      <c r="L199" s="6"/>
      <c r="M199" s="6"/>
    </row>
    <row r="200" spans="1:13" x14ac:dyDescent="0.25">
      <c r="A200" s="6"/>
      <c r="B200" s="6"/>
      <c r="C200" s="6"/>
      <c r="D200" s="6"/>
      <c r="E200" s="6"/>
      <c r="F200" s="8"/>
      <c r="G200" s="10" t="str">
        <f t="shared" si="7"/>
        <v/>
      </c>
      <c r="H200" s="10" t="str">
        <f t="shared" si="6"/>
        <v/>
      </c>
      <c r="I200" s="10" t="str">
        <f>IF(H200="","",VLOOKUP(H200,Age!$A$3:$C$88,2,FALSE))</f>
        <v/>
      </c>
      <c r="J200" s="10" t="str">
        <f>IF(I200="","",VLOOKUP(I200,Age!$B$3:$C$88,2,FALSE))</f>
        <v/>
      </c>
      <c r="K200" s="7"/>
      <c r="L200" s="6"/>
      <c r="M200" s="6"/>
    </row>
    <row r="201" spans="1:13" x14ac:dyDescent="0.25">
      <c r="A201" s="6"/>
      <c r="B201" s="6"/>
      <c r="C201" s="6"/>
      <c r="D201" s="6"/>
      <c r="E201" s="6"/>
      <c r="F201" s="8"/>
      <c r="G201" s="10" t="str">
        <f t="shared" si="7"/>
        <v/>
      </c>
      <c r="H201" s="10" t="str">
        <f t="shared" si="6"/>
        <v/>
      </c>
      <c r="I201" s="10" t="str">
        <f>IF(H201="","",VLOOKUP(H201,Age!$A$3:$C$88,2,FALSE))</f>
        <v/>
      </c>
      <c r="J201" s="10" t="str">
        <f>IF(I201="","",VLOOKUP(I201,Age!$B$3:$C$88,2,FALSE))</f>
        <v/>
      </c>
      <c r="K201" s="7"/>
      <c r="L201" s="6"/>
      <c r="M201" s="6"/>
    </row>
    <row r="202" spans="1:13" x14ac:dyDescent="0.25">
      <c r="A202" s="6"/>
      <c r="B202" s="6"/>
      <c r="C202" s="6"/>
      <c r="D202" s="6"/>
      <c r="E202" s="6"/>
      <c r="F202" s="8"/>
      <c r="G202" s="10" t="str">
        <f t="shared" si="7"/>
        <v/>
      </c>
      <c r="H202" s="10" t="str">
        <f t="shared" si="6"/>
        <v/>
      </c>
      <c r="I202" s="10" t="str">
        <f>IF(H202="","",VLOOKUP(H202,Age!$A$3:$C$88,2,FALSE))</f>
        <v/>
      </c>
      <c r="J202" s="10" t="str">
        <f>IF(I202="","",VLOOKUP(I202,Age!$B$3:$C$88,2,FALSE))</f>
        <v/>
      </c>
      <c r="K202" s="7"/>
      <c r="L202" s="6"/>
      <c r="M202" s="6"/>
    </row>
    <row r="203" spans="1:13" x14ac:dyDescent="0.25">
      <c r="A203" s="6"/>
      <c r="B203" s="6"/>
      <c r="C203" s="6"/>
      <c r="D203" s="6"/>
      <c r="E203" s="6"/>
      <c r="F203" s="8"/>
      <c r="G203" s="10" t="str">
        <f t="shared" si="7"/>
        <v/>
      </c>
      <c r="H203" s="10" t="str">
        <f t="shared" si="6"/>
        <v/>
      </c>
      <c r="I203" s="10" t="str">
        <f>IF(H203="","",VLOOKUP(H203,Age!$A$3:$C$88,2,FALSE))</f>
        <v/>
      </c>
      <c r="J203" s="10" t="str">
        <f>IF(I203="","",VLOOKUP(I203,Age!$B$3:$C$88,2,FALSE))</f>
        <v/>
      </c>
      <c r="K203" s="7"/>
      <c r="L203" s="6"/>
      <c r="M203" s="6"/>
    </row>
    <row r="204" spans="1:13" x14ac:dyDescent="0.25">
      <c r="A204" s="6"/>
      <c r="B204" s="6"/>
      <c r="C204" s="6"/>
      <c r="D204" s="6"/>
      <c r="E204" s="6"/>
      <c r="F204" s="8"/>
      <c r="G204" s="10" t="str">
        <f t="shared" si="7"/>
        <v/>
      </c>
      <c r="H204" s="10" t="str">
        <f t="shared" si="6"/>
        <v/>
      </c>
      <c r="I204" s="10" t="str">
        <f>IF(H204="","",VLOOKUP(H204,Age!$A$3:$C$88,2,FALSE))</f>
        <v/>
      </c>
      <c r="J204" s="10" t="str">
        <f>IF(I204="","",VLOOKUP(I204,Age!$B$3:$C$88,2,FALSE))</f>
        <v/>
      </c>
      <c r="K204" s="7"/>
      <c r="L204" s="6"/>
      <c r="M204" s="6"/>
    </row>
    <row r="205" spans="1:13" x14ac:dyDescent="0.25">
      <c r="A205" s="6"/>
      <c r="B205" s="6"/>
      <c r="C205" s="6"/>
      <c r="D205" s="6"/>
      <c r="E205" s="6"/>
      <c r="F205" s="8"/>
      <c r="G205" s="10" t="str">
        <f t="shared" si="7"/>
        <v/>
      </c>
      <c r="H205" s="10" t="str">
        <f t="shared" si="6"/>
        <v/>
      </c>
      <c r="I205" s="10" t="str">
        <f>IF(H205="","",VLOOKUP(H205,Age!$A$3:$C$88,2,FALSE))</f>
        <v/>
      </c>
      <c r="J205" s="10" t="str">
        <f>IF(I205="","",VLOOKUP(I205,Age!$B$3:$C$88,2,FALSE))</f>
        <v/>
      </c>
      <c r="K205" s="7"/>
      <c r="L205" s="6"/>
      <c r="M205" s="6"/>
    </row>
    <row r="206" spans="1:13" x14ac:dyDescent="0.25">
      <c r="A206" s="6"/>
      <c r="B206" s="6"/>
      <c r="C206" s="6"/>
      <c r="D206" s="6"/>
      <c r="E206" s="6"/>
      <c r="F206" s="8"/>
      <c r="G206" s="10" t="str">
        <f t="shared" si="7"/>
        <v/>
      </c>
      <c r="H206" s="10" t="str">
        <f t="shared" si="6"/>
        <v/>
      </c>
      <c r="I206" s="10" t="str">
        <f>IF(H206="","",VLOOKUP(H206,Age!$A$3:$C$88,2,FALSE))</f>
        <v/>
      </c>
      <c r="J206" s="10" t="str">
        <f>IF(I206="","",VLOOKUP(I206,Age!$B$3:$C$88,2,FALSE))</f>
        <v/>
      </c>
      <c r="K206" s="7"/>
      <c r="L206" s="6"/>
      <c r="M206" s="6"/>
    </row>
    <row r="207" spans="1:13" x14ac:dyDescent="0.25">
      <c r="A207" s="6"/>
      <c r="B207" s="6"/>
      <c r="C207" s="6"/>
      <c r="D207" s="6"/>
      <c r="E207" s="6"/>
      <c r="F207" s="8"/>
      <c r="G207" s="10" t="str">
        <f t="shared" si="7"/>
        <v/>
      </c>
      <c r="H207" s="10" t="str">
        <f t="shared" si="6"/>
        <v/>
      </c>
      <c r="I207" s="10" t="str">
        <f>IF(H207="","",VLOOKUP(H207,Age!$A$3:$C$88,2,FALSE))</f>
        <v/>
      </c>
      <c r="J207" s="10" t="str">
        <f>IF(I207="","",VLOOKUP(I207,Age!$B$3:$C$88,2,FALSE))</f>
        <v/>
      </c>
      <c r="K207" s="7"/>
      <c r="L207" s="6"/>
      <c r="M207" s="6"/>
    </row>
    <row r="208" spans="1:13" x14ac:dyDescent="0.25">
      <c r="A208" s="6"/>
      <c r="B208" s="6"/>
      <c r="C208" s="6"/>
      <c r="D208" s="6"/>
      <c r="E208" s="6"/>
      <c r="F208" s="8"/>
      <c r="G208" s="10" t="str">
        <f t="shared" si="7"/>
        <v/>
      </c>
      <c r="H208" s="10" t="str">
        <f t="shared" si="6"/>
        <v/>
      </c>
      <c r="I208" s="10" t="str">
        <f>IF(H208="","",VLOOKUP(H208,Age!$A$3:$C$88,2,FALSE))</f>
        <v/>
      </c>
      <c r="J208" s="10" t="str">
        <f>IF(I208="","",VLOOKUP(I208,Age!$B$3:$C$88,2,FALSE))</f>
        <v/>
      </c>
      <c r="K208" s="7"/>
      <c r="L208" s="6"/>
      <c r="M208" s="6"/>
    </row>
    <row r="209" spans="1:13" x14ac:dyDescent="0.25">
      <c r="A209" s="6"/>
      <c r="B209" s="6"/>
      <c r="C209" s="6"/>
      <c r="D209" s="6"/>
      <c r="E209" s="6"/>
      <c r="F209" s="8"/>
      <c r="G209" s="10" t="str">
        <f t="shared" si="7"/>
        <v/>
      </c>
      <c r="H209" s="10" t="str">
        <f t="shared" si="6"/>
        <v/>
      </c>
      <c r="I209" s="10" t="str">
        <f>IF(H209="","",VLOOKUP(H209,Age!$A$3:$C$88,2,FALSE))</f>
        <v/>
      </c>
      <c r="J209" s="10" t="str">
        <f>IF(I209="","",VLOOKUP(I209,Age!$B$3:$C$88,2,FALSE))</f>
        <v/>
      </c>
      <c r="K209" s="7"/>
      <c r="L209" s="6"/>
      <c r="M209" s="6"/>
    </row>
    <row r="210" spans="1:13" x14ac:dyDescent="0.25">
      <c r="A210" s="6"/>
      <c r="B210" s="6"/>
      <c r="C210" s="6"/>
      <c r="D210" s="6"/>
      <c r="E210" s="6"/>
      <c r="F210" s="8"/>
      <c r="G210" s="10" t="str">
        <f t="shared" si="7"/>
        <v/>
      </c>
      <c r="H210" s="10" t="str">
        <f t="shared" si="6"/>
        <v/>
      </c>
      <c r="I210" s="10" t="str">
        <f>IF(H210="","",VLOOKUP(H210,Age!$A$3:$C$88,2,FALSE))</f>
        <v/>
      </c>
      <c r="J210" s="10" t="str">
        <f>IF(I210="","",VLOOKUP(I210,Age!$B$3:$C$88,2,FALSE))</f>
        <v/>
      </c>
      <c r="K210" s="7"/>
      <c r="L210" s="6"/>
      <c r="M210" s="6"/>
    </row>
    <row r="211" spans="1:13" x14ac:dyDescent="0.25">
      <c r="A211" s="6"/>
      <c r="B211" s="6"/>
      <c r="C211" s="6"/>
      <c r="D211" s="6"/>
      <c r="E211" s="6"/>
      <c r="F211" s="8"/>
      <c r="G211" s="10" t="str">
        <f t="shared" si="7"/>
        <v/>
      </c>
      <c r="H211" s="10" t="str">
        <f t="shared" si="6"/>
        <v/>
      </c>
      <c r="I211" s="10" t="str">
        <f>IF(H211="","",VLOOKUP(H211,Age!$A$3:$C$88,2,FALSE))</f>
        <v/>
      </c>
      <c r="J211" s="10" t="str">
        <f>IF(I211="","",VLOOKUP(I211,Age!$B$3:$C$88,2,FALSE))</f>
        <v/>
      </c>
      <c r="K211" s="7"/>
      <c r="L211" s="6"/>
      <c r="M211" s="6"/>
    </row>
    <row r="212" spans="1:13" x14ac:dyDescent="0.25">
      <c r="A212" s="6"/>
      <c r="B212" s="6"/>
      <c r="C212" s="6"/>
      <c r="D212" s="6"/>
      <c r="E212" s="6"/>
      <c r="F212" s="8"/>
      <c r="G212" s="10" t="str">
        <f t="shared" si="7"/>
        <v/>
      </c>
      <c r="H212" s="10" t="str">
        <f t="shared" si="6"/>
        <v/>
      </c>
      <c r="I212" s="10" t="str">
        <f>IF(H212="","",VLOOKUP(H212,Age!$A$3:$C$88,2,FALSE))</f>
        <v/>
      </c>
      <c r="J212" s="10" t="str">
        <f>IF(I212="","",VLOOKUP(I212,Age!$B$3:$C$88,2,FALSE))</f>
        <v/>
      </c>
      <c r="K212" s="7"/>
      <c r="L212" s="6"/>
      <c r="M212" s="6"/>
    </row>
    <row r="213" spans="1:13" x14ac:dyDescent="0.25">
      <c r="A213" s="6"/>
      <c r="B213" s="6"/>
      <c r="C213" s="6"/>
      <c r="D213" s="6"/>
      <c r="E213" s="6"/>
      <c r="F213" s="8"/>
      <c r="G213" s="10" t="str">
        <f t="shared" si="7"/>
        <v/>
      </c>
      <c r="H213" s="10" t="str">
        <f t="shared" si="6"/>
        <v/>
      </c>
      <c r="I213" s="10" t="str">
        <f>IF(H213="","",VLOOKUP(H213,Age!$A$3:$C$88,2,FALSE))</f>
        <v/>
      </c>
      <c r="J213" s="10" t="str">
        <f>IF(I213="","",VLOOKUP(I213,Age!$B$3:$C$88,2,FALSE))</f>
        <v/>
      </c>
      <c r="K213" s="7"/>
      <c r="L213" s="6"/>
      <c r="M213" s="6"/>
    </row>
    <row r="214" spans="1:13" x14ac:dyDescent="0.25">
      <c r="A214" s="6"/>
      <c r="B214" s="6"/>
      <c r="C214" s="6"/>
      <c r="D214" s="6"/>
      <c r="E214" s="6"/>
      <c r="F214" s="8"/>
      <c r="G214" s="10" t="str">
        <f t="shared" si="7"/>
        <v/>
      </c>
      <c r="H214" s="10" t="str">
        <f t="shared" si="6"/>
        <v/>
      </c>
      <c r="I214" s="10" t="str">
        <f>IF(H214="","",VLOOKUP(H214,Age!$A$3:$C$88,2,FALSE))</f>
        <v/>
      </c>
      <c r="J214" s="10" t="str">
        <f>IF(I214="","",VLOOKUP(I214,Age!$B$3:$C$88,2,FALSE))</f>
        <v/>
      </c>
      <c r="K214" s="7"/>
      <c r="L214" s="6"/>
      <c r="M214" s="6"/>
    </row>
    <row r="215" spans="1:13" x14ac:dyDescent="0.25">
      <c r="A215" s="6"/>
      <c r="B215" s="6"/>
      <c r="C215" s="6"/>
      <c r="D215" s="6"/>
      <c r="E215" s="6"/>
      <c r="F215" s="8"/>
      <c r="G215" s="10" t="str">
        <f t="shared" si="7"/>
        <v/>
      </c>
      <c r="H215" s="10" t="str">
        <f t="shared" si="6"/>
        <v/>
      </c>
      <c r="I215" s="10" t="str">
        <f>IF(H215="","",VLOOKUP(H215,Age!$A$3:$C$88,2,FALSE))</f>
        <v/>
      </c>
      <c r="J215" s="10" t="str">
        <f>IF(I215="","",VLOOKUP(I215,Age!$B$3:$C$88,2,FALSE))</f>
        <v/>
      </c>
      <c r="K215" s="7"/>
      <c r="L215" s="6"/>
      <c r="M215" s="6"/>
    </row>
    <row r="216" spans="1:13" x14ac:dyDescent="0.25">
      <c r="A216" s="6"/>
      <c r="B216" s="6"/>
      <c r="C216" s="6"/>
      <c r="D216" s="6"/>
      <c r="E216" s="6"/>
      <c r="F216" s="8"/>
      <c r="G216" s="10" t="str">
        <f t="shared" si="7"/>
        <v/>
      </c>
      <c r="H216" s="10" t="str">
        <f t="shared" si="6"/>
        <v/>
      </c>
      <c r="I216" s="10" t="str">
        <f>IF(H216="","",VLOOKUP(H216,Age!$A$3:$C$88,2,FALSE))</f>
        <v/>
      </c>
      <c r="J216" s="10" t="str">
        <f>IF(I216="","",VLOOKUP(I216,Age!$B$3:$C$88,2,FALSE))</f>
        <v/>
      </c>
      <c r="K216" s="7"/>
      <c r="L216" s="6"/>
      <c r="M216" s="6"/>
    </row>
    <row r="217" spans="1:13" x14ac:dyDescent="0.25">
      <c r="A217" s="6"/>
      <c r="B217" s="6"/>
      <c r="C217" s="6"/>
      <c r="D217" s="6"/>
      <c r="E217" s="6"/>
      <c r="F217" s="8"/>
      <c r="G217" s="10" t="str">
        <f t="shared" si="7"/>
        <v/>
      </c>
      <c r="H217" s="10" t="str">
        <f t="shared" si="6"/>
        <v/>
      </c>
      <c r="I217" s="10" t="str">
        <f>IF(H217="","",VLOOKUP(H217,Age!$A$3:$C$88,2,FALSE))</f>
        <v/>
      </c>
      <c r="J217" s="10" t="str">
        <f>IF(I217="","",VLOOKUP(I217,Age!$B$3:$C$88,2,FALSE))</f>
        <v/>
      </c>
      <c r="K217" s="7"/>
      <c r="L217" s="6"/>
      <c r="M217" s="6"/>
    </row>
    <row r="218" spans="1:13" x14ac:dyDescent="0.25">
      <c r="A218" s="6"/>
      <c r="B218" s="6"/>
      <c r="C218" s="6"/>
      <c r="D218" s="6"/>
      <c r="E218" s="6"/>
      <c r="F218" s="8"/>
      <c r="G218" s="10" t="str">
        <f t="shared" si="7"/>
        <v/>
      </c>
      <c r="H218" s="10" t="str">
        <f t="shared" si="6"/>
        <v/>
      </c>
      <c r="I218" s="10" t="str">
        <f>IF(H218="","",VLOOKUP(H218,Age!$A$3:$C$88,2,FALSE))</f>
        <v/>
      </c>
      <c r="J218" s="10" t="str">
        <f>IF(I218="","",VLOOKUP(I218,Age!$B$3:$C$88,2,FALSE))</f>
        <v/>
      </c>
      <c r="K218" s="7"/>
      <c r="L218" s="6"/>
      <c r="M218" s="6"/>
    </row>
    <row r="219" spans="1:13" x14ac:dyDescent="0.25">
      <c r="A219" s="6"/>
      <c r="B219" s="6"/>
      <c r="C219" s="6"/>
      <c r="D219" s="6"/>
      <c r="E219" s="6"/>
      <c r="F219" s="8"/>
      <c r="G219" s="10" t="str">
        <f t="shared" si="7"/>
        <v/>
      </c>
      <c r="H219" s="10" t="str">
        <f t="shared" si="6"/>
        <v/>
      </c>
      <c r="I219" s="10" t="str">
        <f>IF(H219="","",VLOOKUP(H219,Age!$A$3:$C$88,2,FALSE))</f>
        <v/>
      </c>
      <c r="J219" s="10" t="str">
        <f>IF(I219="","",VLOOKUP(I219,Age!$B$3:$C$88,2,FALSE))</f>
        <v/>
      </c>
      <c r="K219" s="7"/>
      <c r="L219" s="6"/>
      <c r="M219" s="6"/>
    </row>
    <row r="220" spans="1:13" x14ac:dyDescent="0.25">
      <c r="A220" s="6"/>
      <c r="B220" s="6"/>
      <c r="C220" s="6"/>
      <c r="D220" s="6"/>
      <c r="E220" s="6"/>
      <c r="F220" s="8"/>
      <c r="G220" s="10" t="str">
        <f t="shared" si="7"/>
        <v/>
      </c>
      <c r="H220" s="10" t="str">
        <f t="shared" si="6"/>
        <v/>
      </c>
      <c r="I220" s="10" t="str">
        <f>IF(H220="","",VLOOKUP(H220,Age!$A$3:$C$88,2,FALSE))</f>
        <v/>
      </c>
      <c r="J220" s="10" t="str">
        <f>IF(I220="","",VLOOKUP(I220,Age!$B$3:$C$88,2,FALSE))</f>
        <v/>
      </c>
      <c r="K220" s="7"/>
      <c r="L220" s="6"/>
      <c r="M220" s="6"/>
    </row>
    <row r="221" spans="1:13" x14ac:dyDescent="0.25">
      <c r="A221" s="6"/>
      <c r="B221" s="6"/>
      <c r="C221" s="6"/>
      <c r="D221" s="6"/>
      <c r="E221" s="6"/>
      <c r="F221" s="8"/>
      <c r="G221" s="10" t="str">
        <f t="shared" si="7"/>
        <v/>
      </c>
      <c r="H221" s="10" t="str">
        <f t="shared" si="6"/>
        <v/>
      </c>
      <c r="I221" s="10" t="str">
        <f>IF(H221="","",VLOOKUP(H221,Age!$A$3:$C$88,2,FALSE))</f>
        <v/>
      </c>
      <c r="J221" s="10" t="str">
        <f>IF(I221="","",VLOOKUP(I221,Age!$B$3:$C$88,2,FALSE))</f>
        <v/>
      </c>
      <c r="K221" s="7"/>
      <c r="L221" s="6"/>
      <c r="M221" s="6"/>
    </row>
    <row r="222" spans="1:13" x14ac:dyDescent="0.25">
      <c r="A222" s="6"/>
      <c r="B222" s="6"/>
      <c r="C222" s="6"/>
      <c r="D222" s="6"/>
      <c r="E222" s="6"/>
      <c r="F222" s="8"/>
      <c r="G222" s="10" t="str">
        <f t="shared" si="7"/>
        <v/>
      </c>
      <c r="H222" s="10" t="str">
        <f t="shared" si="6"/>
        <v/>
      </c>
      <c r="I222" s="10" t="str">
        <f>IF(H222="","",VLOOKUP(H222,Age!$A$3:$C$88,2,FALSE))</f>
        <v/>
      </c>
      <c r="J222" s="10" t="str">
        <f>IF(I222="","",VLOOKUP(I222,Age!$B$3:$C$88,2,FALSE))</f>
        <v/>
      </c>
      <c r="K222" s="7"/>
      <c r="L222" s="6"/>
      <c r="M222" s="6"/>
    </row>
    <row r="223" spans="1:13" x14ac:dyDescent="0.25">
      <c r="A223" s="6"/>
      <c r="B223" s="6"/>
      <c r="C223" s="6"/>
      <c r="D223" s="6"/>
      <c r="E223" s="6"/>
      <c r="F223" s="8"/>
      <c r="G223" s="10" t="str">
        <f t="shared" si="7"/>
        <v/>
      </c>
      <c r="H223" s="10" t="str">
        <f t="shared" si="6"/>
        <v/>
      </c>
      <c r="I223" s="10" t="str">
        <f>IF(H223="","",VLOOKUP(H223,Age!$A$3:$C$88,2,FALSE))</f>
        <v/>
      </c>
      <c r="J223" s="10" t="str">
        <f>IF(I223="","",VLOOKUP(I223,Age!$B$3:$C$88,2,FALSE))</f>
        <v/>
      </c>
      <c r="K223" s="7"/>
      <c r="L223" s="6"/>
      <c r="M223" s="6"/>
    </row>
    <row r="224" spans="1:13" x14ac:dyDescent="0.25">
      <c r="A224" s="6"/>
      <c r="B224" s="6"/>
      <c r="C224" s="6"/>
      <c r="D224" s="6"/>
      <c r="E224" s="6"/>
      <c r="F224" s="8"/>
      <c r="G224" s="10" t="str">
        <f t="shared" si="7"/>
        <v/>
      </c>
      <c r="H224" s="10" t="str">
        <f t="shared" si="6"/>
        <v/>
      </c>
      <c r="I224" s="10" t="str">
        <f>IF(H224="","",VLOOKUP(H224,Age!$A$3:$C$88,2,FALSE))</f>
        <v/>
      </c>
      <c r="J224" s="10" t="str">
        <f>IF(I224="","",VLOOKUP(I224,Age!$B$3:$C$88,2,FALSE))</f>
        <v/>
      </c>
      <c r="K224" s="7"/>
      <c r="L224" s="6"/>
      <c r="M224" s="6"/>
    </row>
    <row r="225" spans="1:13" x14ac:dyDescent="0.25">
      <c r="A225" s="6"/>
      <c r="B225" s="6"/>
      <c r="C225" s="6"/>
      <c r="D225" s="6"/>
      <c r="E225" s="6"/>
      <c r="F225" s="8"/>
      <c r="G225" s="10" t="str">
        <f t="shared" si="7"/>
        <v/>
      </c>
      <c r="H225" s="10" t="str">
        <f t="shared" si="6"/>
        <v/>
      </c>
      <c r="I225" s="10" t="str">
        <f>IF(H225="","",VLOOKUP(H225,Age!$A$3:$C$88,2,FALSE))</f>
        <v/>
      </c>
      <c r="J225" s="10" t="str">
        <f>IF(I225="","",VLOOKUP(I225,Age!$B$3:$C$88,2,FALSE))</f>
        <v/>
      </c>
      <c r="K225" s="7"/>
      <c r="L225" s="6"/>
      <c r="M225" s="6"/>
    </row>
    <row r="226" spans="1:13" x14ac:dyDescent="0.25">
      <c r="A226" s="6"/>
      <c r="B226" s="6"/>
      <c r="C226" s="6"/>
      <c r="D226" s="6"/>
      <c r="E226" s="6"/>
      <c r="F226" s="8"/>
      <c r="G226" s="10" t="str">
        <f t="shared" si="7"/>
        <v/>
      </c>
      <c r="H226" s="10" t="str">
        <f t="shared" si="6"/>
        <v/>
      </c>
      <c r="I226" s="10" t="str">
        <f>IF(H226="","",VLOOKUP(H226,Age!$A$3:$C$88,2,FALSE))</f>
        <v/>
      </c>
      <c r="J226" s="10" t="str">
        <f>IF(I226="","",VLOOKUP(I226,Age!$B$3:$C$88,2,FALSE))</f>
        <v/>
      </c>
      <c r="K226" s="7"/>
      <c r="L226" s="6"/>
      <c r="M226" s="6"/>
    </row>
    <row r="227" spans="1:13" x14ac:dyDescent="0.25">
      <c r="A227" s="6"/>
      <c r="B227" s="6"/>
      <c r="C227" s="6"/>
      <c r="D227" s="6"/>
      <c r="E227" s="6"/>
      <c r="F227" s="8"/>
      <c r="G227" s="10" t="str">
        <f t="shared" si="7"/>
        <v/>
      </c>
      <c r="H227" s="10" t="str">
        <f t="shared" si="6"/>
        <v/>
      </c>
      <c r="I227" s="10" t="str">
        <f>IF(H227="","",VLOOKUP(H227,Age!$A$3:$C$88,2,FALSE))</f>
        <v/>
      </c>
      <c r="J227" s="10" t="str">
        <f>IF(I227="","",VLOOKUP(I227,Age!$B$3:$C$88,2,FALSE))</f>
        <v/>
      </c>
      <c r="K227" s="7"/>
      <c r="L227" s="6"/>
      <c r="M227" s="6"/>
    </row>
    <row r="228" spans="1:13" x14ac:dyDescent="0.25">
      <c r="A228" s="6"/>
      <c r="B228" s="6"/>
      <c r="C228" s="6"/>
      <c r="D228" s="6"/>
      <c r="E228" s="6"/>
      <c r="F228" s="8"/>
      <c r="G228" s="10" t="str">
        <f t="shared" si="7"/>
        <v/>
      </c>
      <c r="H228" s="10" t="str">
        <f t="shared" si="6"/>
        <v/>
      </c>
      <c r="I228" s="10" t="str">
        <f>IF(H228="","",VLOOKUP(H228,Age!$A$3:$C$88,2,FALSE))</f>
        <v/>
      </c>
      <c r="J228" s="10" t="str">
        <f>IF(I228="","",VLOOKUP(I228,Age!$B$3:$C$88,2,FALSE))</f>
        <v/>
      </c>
      <c r="K228" s="7"/>
      <c r="L228" s="6"/>
      <c r="M228" s="6"/>
    </row>
    <row r="229" spans="1:13" x14ac:dyDescent="0.25">
      <c r="A229" s="6"/>
      <c r="B229" s="6"/>
      <c r="C229" s="6"/>
      <c r="D229" s="6"/>
      <c r="E229" s="6"/>
      <c r="F229" s="8"/>
      <c r="G229" s="10" t="str">
        <f t="shared" si="7"/>
        <v/>
      </c>
      <c r="H229" s="10" t="str">
        <f t="shared" si="6"/>
        <v/>
      </c>
      <c r="I229" s="10" t="str">
        <f>IF(H229="","",VLOOKUP(H229,Age!$A$3:$C$88,2,FALSE))</f>
        <v/>
      </c>
      <c r="J229" s="10" t="str">
        <f>IF(I229="","",VLOOKUP(I229,Age!$B$3:$C$88,2,FALSE))</f>
        <v/>
      </c>
      <c r="K229" s="7"/>
      <c r="L229" s="6"/>
      <c r="M229" s="6"/>
    </row>
    <row r="230" spans="1:13" x14ac:dyDescent="0.25">
      <c r="A230" s="6"/>
      <c r="B230" s="6"/>
      <c r="C230" s="6"/>
      <c r="D230" s="6"/>
      <c r="E230" s="6"/>
      <c r="F230" s="8"/>
      <c r="G230" s="10" t="str">
        <f t="shared" si="7"/>
        <v/>
      </c>
      <c r="H230" s="10" t="str">
        <f t="shared" si="6"/>
        <v/>
      </c>
      <c r="I230" s="10" t="str">
        <f>IF(H230="","",VLOOKUP(H230,Age!$A$3:$C$88,2,FALSE))</f>
        <v/>
      </c>
      <c r="J230" s="10" t="str">
        <f>IF(I230="","",VLOOKUP(I230,Age!$B$3:$C$88,2,FALSE))</f>
        <v/>
      </c>
      <c r="K230" s="7"/>
      <c r="L230" s="6"/>
      <c r="M230" s="6"/>
    </row>
    <row r="231" spans="1:13" x14ac:dyDescent="0.25">
      <c r="A231" s="6"/>
      <c r="B231" s="6"/>
      <c r="C231" s="6"/>
      <c r="D231" s="6"/>
      <c r="E231" s="6"/>
      <c r="F231" s="8"/>
      <c r="G231" s="10" t="str">
        <f t="shared" si="7"/>
        <v/>
      </c>
      <c r="H231" s="10" t="str">
        <f t="shared" si="6"/>
        <v/>
      </c>
      <c r="I231" s="10" t="str">
        <f>IF(H231="","",VLOOKUP(H231,Age!$A$3:$C$88,2,FALSE))</f>
        <v/>
      </c>
      <c r="J231" s="10" t="str">
        <f>IF(I231="","",VLOOKUP(I231,Age!$B$3:$C$88,2,FALSE))</f>
        <v/>
      </c>
      <c r="K231" s="7"/>
      <c r="L231" s="6"/>
      <c r="M231" s="6"/>
    </row>
    <row r="232" spans="1:13" x14ac:dyDescent="0.25">
      <c r="A232" s="6"/>
      <c r="B232" s="6"/>
      <c r="C232" s="6"/>
      <c r="D232" s="6"/>
      <c r="E232" s="6"/>
      <c r="F232" s="8"/>
      <c r="G232" s="10" t="str">
        <f t="shared" si="7"/>
        <v/>
      </c>
      <c r="H232" s="10" t="str">
        <f t="shared" si="6"/>
        <v/>
      </c>
      <c r="I232" s="10" t="str">
        <f>IF(H232="","",VLOOKUP(H232,Age!$A$3:$C$88,2,FALSE))</f>
        <v/>
      </c>
      <c r="J232" s="10" t="str">
        <f>IF(I232="","",VLOOKUP(I232,Age!$B$3:$C$88,2,FALSE))</f>
        <v/>
      </c>
      <c r="K232" s="7"/>
      <c r="L232" s="6"/>
      <c r="M232" s="6"/>
    </row>
    <row r="233" spans="1:13" x14ac:dyDescent="0.25">
      <c r="A233" s="6"/>
      <c r="B233" s="6"/>
      <c r="C233" s="6"/>
      <c r="D233" s="6"/>
      <c r="E233" s="6"/>
      <c r="F233" s="8"/>
      <c r="G233" s="10" t="str">
        <f t="shared" si="7"/>
        <v/>
      </c>
      <c r="H233" s="10" t="str">
        <f t="shared" si="6"/>
        <v/>
      </c>
      <c r="I233" s="10" t="str">
        <f>IF(H233="","",VLOOKUP(H233,Age!$A$3:$C$88,2,FALSE))</f>
        <v/>
      </c>
      <c r="J233" s="10" t="str">
        <f>IF(I233="","",VLOOKUP(I233,Age!$B$3:$C$88,2,FALSE))</f>
        <v/>
      </c>
      <c r="K233" s="7"/>
      <c r="L233" s="6"/>
      <c r="M233" s="6"/>
    </row>
    <row r="234" spans="1:13" x14ac:dyDescent="0.25">
      <c r="A234" s="6"/>
      <c r="B234" s="6"/>
      <c r="C234" s="6"/>
      <c r="D234" s="6"/>
      <c r="E234" s="6"/>
      <c r="F234" s="8"/>
      <c r="G234" s="10" t="str">
        <f t="shared" si="7"/>
        <v/>
      </c>
      <c r="H234" s="10" t="str">
        <f t="shared" si="6"/>
        <v/>
      </c>
      <c r="I234" s="10" t="str">
        <f>IF(H234="","",VLOOKUP(H234,Age!$A$3:$C$88,2,FALSE))</f>
        <v/>
      </c>
      <c r="J234" s="10" t="str">
        <f>IF(I234="","",VLOOKUP(I234,Age!$B$3:$C$88,2,FALSE))</f>
        <v/>
      </c>
      <c r="K234" s="7"/>
      <c r="L234" s="6"/>
      <c r="M234" s="6"/>
    </row>
    <row r="235" spans="1:13" x14ac:dyDescent="0.25">
      <c r="A235" s="6"/>
      <c r="B235" s="6"/>
      <c r="C235" s="6"/>
      <c r="D235" s="6"/>
      <c r="E235" s="6"/>
      <c r="F235" s="8"/>
      <c r="G235" s="10" t="str">
        <f t="shared" si="7"/>
        <v/>
      </c>
      <c r="H235" s="10" t="str">
        <f t="shared" si="6"/>
        <v/>
      </c>
      <c r="I235" s="10" t="str">
        <f>IF(H235="","",VLOOKUP(H235,Age!$A$3:$C$88,2,FALSE))</f>
        <v/>
      </c>
      <c r="J235" s="10" t="str">
        <f>IF(I235="","",VLOOKUP(I235,Age!$B$3:$C$88,2,FALSE))</f>
        <v/>
      </c>
      <c r="K235" s="7"/>
      <c r="L235" s="6"/>
      <c r="M235" s="6"/>
    </row>
    <row r="236" spans="1:13" x14ac:dyDescent="0.25">
      <c r="A236" s="6"/>
      <c r="B236" s="6"/>
      <c r="C236" s="6"/>
      <c r="D236" s="6"/>
      <c r="E236" s="6"/>
      <c r="F236" s="8"/>
      <c r="G236" s="10" t="str">
        <f t="shared" si="7"/>
        <v/>
      </c>
      <c r="H236" s="10" t="str">
        <f t="shared" si="6"/>
        <v/>
      </c>
      <c r="I236" s="10" t="str">
        <f>IF(H236="","",VLOOKUP(H236,Age!$A$3:$C$88,2,FALSE))</f>
        <v/>
      </c>
      <c r="J236" s="10" t="str">
        <f>IF(I236="","",VLOOKUP(I236,Age!$B$3:$C$88,2,FALSE))</f>
        <v/>
      </c>
      <c r="K236" s="7"/>
      <c r="L236" s="6"/>
      <c r="M236" s="6"/>
    </row>
    <row r="237" spans="1:13" x14ac:dyDescent="0.25">
      <c r="A237" s="6"/>
      <c r="B237" s="6"/>
      <c r="C237" s="6"/>
      <c r="D237" s="6"/>
      <c r="E237" s="6"/>
      <c r="F237" s="8"/>
      <c r="G237" s="10" t="str">
        <f t="shared" si="7"/>
        <v/>
      </c>
      <c r="H237" s="10" t="str">
        <f t="shared" si="6"/>
        <v/>
      </c>
      <c r="I237" s="10" t="str">
        <f>IF(H237="","",VLOOKUP(H237,Age!$A$3:$C$88,2,FALSE))</f>
        <v/>
      </c>
      <c r="J237" s="10" t="str">
        <f>IF(I237="","",VLOOKUP(I237,Age!$B$3:$C$88,2,FALSE))</f>
        <v/>
      </c>
      <c r="K237" s="7"/>
      <c r="L237" s="6"/>
      <c r="M237" s="6"/>
    </row>
    <row r="238" spans="1:13" x14ac:dyDescent="0.25">
      <c r="A238" s="6"/>
      <c r="B238" s="6"/>
      <c r="C238" s="6"/>
      <c r="D238" s="6"/>
      <c r="E238" s="6"/>
      <c r="F238" s="8"/>
      <c r="G238" s="10" t="str">
        <f t="shared" si="7"/>
        <v/>
      </c>
      <c r="H238" s="10" t="str">
        <f t="shared" si="6"/>
        <v/>
      </c>
      <c r="I238" s="10" t="str">
        <f>IF(H238="","",VLOOKUP(H238,Age!$A$3:$C$88,2,FALSE))</f>
        <v/>
      </c>
      <c r="J238" s="10" t="str">
        <f>IF(I238="","",VLOOKUP(I238,Age!$B$3:$C$88,2,FALSE))</f>
        <v/>
      </c>
      <c r="K238" s="7"/>
      <c r="L238" s="6"/>
      <c r="M238" s="6"/>
    </row>
    <row r="239" spans="1:13" x14ac:dyDescent="0.25">
      <c r="A239" s="6"/>
      <c r="B239" s="6"/>
      <c r="C239" s="6"/>
      <c r="D239" s="6"/>
      <c r="E239" s="6"/>
      <c r="F239" s="8"/>
      <c r="G239" s="10" t="str">
        <f t="shared" si="7"/>
        <v/>
      </c>
      <c r="H239" s="10" t="str">
        <f t="shared" si="6"/>
        <v/>
      </c>
      <c r="I239" s="10" t="str">
        <f>IF(H239="","",VLOOKUP(H239,Age!$A$3:$C$88,2,FALSE))</f>
        <v/>
      </c>
      <c r="J239" s="10" t="str">
        <f>IF(I239="","",VLOOKUP(I239,Age!$B$3:$C$88,2,FALSE))</f>
        <v/>
      </c>
      <c r="K239" s="7"/>
      <c r="L239" s="6"/>
      <c r="M239" s="6"/>
    </row>
    <row r="240" spans="1:13" x14ac:dyDescent="0.25">
      <c r="A240" s="6"/>
      <c r="B240" s="6"/>
      <c r="C240" s="6"/>
      <c r="D240" s="6"/>
      <c r="E240" s="6"/>
      <c r="F240" s="8"/>
      <c r="G240" s="10" t="str">
        <f t="shared" si="7"/>
        <v/>
      </c>
      <c r="H240" s="10" t="str">
        <f t="shared" si="6"/>
        <v/>
      </c>
      <c r="I240" s="10" t="str">
        <f>IF(H240="","",VLOOKUP(H240,Age!$A$3:$C$88,2,FALSE))</f>
        <v/>
      </c>
      <c r="J240" s="10" t="str">
        <f>IF(I240="","",VLOOKUP(I240,Age!$B$3:$C$88,2,FALSE))</f>
        <v/>
      </c>
      <c r="K240" s="7"/>
      <c r="L240" s="6"/>
      <c r="M240" s="6"/>
    </row>
    <row r="241" spans="1:13" x14ac:dyDescent="0.25">
      <c r="A241" s="6"/>
      <c r="B241" s="6"/>
      <c r="C241" s="6"/>
      <c r="D241" s="6"/>
      <c r="E241" s="6"/>
      <c r="F241" s="8"/>
      <c r="G241" s="10" t="str">
        <f t="shared" si="7"/>
        <v/>
      </c>
      <c r="H241" s="10" t="str">
        <f t="shared" si="6"/>
        <v/>
      </c>
      <c r="I241" s="10" t="str">
        <f>IF(H241="","",VLOOKUP(H241,Age!$A$3:$C$88,2,FALSE))</f>
        <v/>
      </c>
      <c r="J241" s="10" t="str">
        <f>IF(I241="","",VLOOKUP(I241,Age!$B$3:$C$88,2,FALSE))</f>
        <v/>
      </c>
      <c r="K241" s="7"/>
      <c r="L241" s="6"/>
      <c r="M241" s="6"/>
    </row>
    <row r="242" spans="1:13" x14ac:dyDescent="0.25">
      <c r="A242" s="6"/>
      <c r="B242" s="6"/>
      <c r="C242" s="6"/>
      <c r="D242" s="6"/>
      <c r="E242" s="6"/>
      <c r="F242" s="8"/>
      <c r="G242" s="10" t="str">
        <f t="shared" si="7"/>
        <v/>
      </c>
      <c r="H242" s="10" t="str">
        <f t="shared" si="6"/>
        <v/>
      </c>
      <c r="I242" s="10" t="str">
        <f>IF(H242="","",VLOOKUP(H242,Age!$A$3:$C$88,2,FALSE))</f>
        <v/>
      </c>
      <c r="J242" s="10" t="str">
        <f>IF(I242="","",VLOOKUP(I242,Age!$B$3:$C$88,2,FALSE))</f>
        <v/>
      </c>
      <c r="K242" s="7"/>
      <c r="L242" s="6"/>
      <c r="M242" s="6"/>
    </row>
    <row r="243" spans="1:13" x14ac:dyDescent="0.25">
      <c r="A243" s="6"/>
      <c r="B243" s="6"/>
      <c r="C243" s="6"/>
      <c r="D243" s="6"/>
      <c r="E243" s="6"/>
      <c r="F243" s="8"/>
      <c r="G243" s="10" t="str">
        <f t="shared" si="7"/>
        <v/>
      </c>
      <c r="H243" s="10" t="str">
        <f t="shared" si="6"/>
        <v/>
      </c>
      <c r="I243" s="10" t="str">
        <f>IF(H243="","",VLOOKUP(H243,Age!$A$3:$C$88,2,FALSE))</f>
        <v/>
      </c>
      <c r="J243" s="10" t="str">
        <f>IF(I243="","",VLOOKUP(I243,Age!$B$3:$C$88,2,FALSE))</f>
        <v/>
      </c>
      <c r="K243" s="7"/>
      <c r="L243" s="6"/>
      <c r="M243" s="6"/>
    </row>
    <row r="244" spans="1:13" x14ac:dyDescent="0.25">
      <c r="A244" s="6"/>
      <c r="B244" s="6"/>
      <c r="C244" s="6"/>
      <c r="D244" s="6"/>
      <c r="E244" s="6"/>
      <c r="F244" s="8"/>
      <c r="G244" s="10" t="str">
        <f t="shared" si="7"/>
        <v/>
      </c>
      <c r="H244" s="10" t="str">
        <f t="shared" si="6"/>
        <v/>
      </c>
      <c r="I244" s="10" t="str">
        <f>IF(H244="","",VLOOKUP(H244,Age!$A$3:$C$88,2,FALSE))</f>
        <v/>
      </c>
      <c r="J244" s="10" t="str">
        <f>IF(I244="","",VLOOKUP(I244,Age!$B$3:$C$88,2,FALSE))</f>
        <v/>
      </c>
      <c r="K244" s="7"/>
      <c r="L244" s="6"/>
      <c r="M244" s="6"/>
    </row>
    <row r="245" spans="1:13" x14ac:dyDescent="0.25">
      <c r="A245" s="6"/>
      <c r="B245" s="6"/>
      <c r="C245" s="6"/>
      <c r="D245" s="6"/>
      <c r="E245" s="6"/>
      <c r="F245" s="8"/>
      <c r="G245" s="10" t="str">
        <f t="shared" si="7"/>
        <v/>
      </c>
      <c r="H245" s="10" t="str">
        <f t="shared" si="6"/>
        <v/>
      </c>
      <c r="I245" s="10" t="str">
        <f>IF(H245="","",VLOOKUP(H245,Age!$A$3:$C$88,2,FALSE))</f>
        <v/>
      </c>
      <c r="J245" s="10" t="str">
        <f>IF(I245="","",VLOOKUP(I245,Age!$B$3:$C$88,2,FALSE))</f>
        <v/>
      </c>
      <c r="K245" s="7"/>
      <c r="L245" s="6"/>
      <c r="M245" s="6"/>
    </row>
    <row r="246" spans="1:13" x14ac:dyDescent="0.25">
      <c r="A246" s="6"/>
      <c r="B246" s="6"/>
      <c r="C246" s="6"/>
      <c r="D246" s="6"/>
      <c r="E246" s="6"/>
      <c r="F246" s="8"/>
      <c r="G246" s="10" t="str">
        <f t="shared" si="7"/>
        <v/>
      </c>
      <c r="H246" s="10" t="str">
        <f t="shared" si="6"/>
        <v/>
      </c>
      <c r="I246" s="10" t="str">
        <f>IF(H246="","",VLOOKUP(H246,Age!$A$3:$C$88,2,FALSE))</f>
        <v/>
      </c>
      <c r="J246" s="10" t="str">
        <f>IF(I246="","",VLOOKUP(I246,Age!$B$3:$C$88,2,FALSE))</f>
        <v/>
      </c>
      <c r="K246" s="7"/>
      <c r="L246" s="6"/>
      <c r="M246" s="6"/>
    </row>
    <row r="247" spans="1:13" x14ac:dyDescent="0.25">
      <c r="A247" s="6"/>
      <c r="B247" s="6"/>
      <c r="C247" s="6"/>
      <c r="D247" s="6"/>
      <c r="E247" s="6"/>
      <c r="F247" s="8"/>
      <c r="G247" s="10" t="str">
        <f t="shared" si="7"/>
        <v/>
      </c>
      <c r="H247" s="10" t="str">
        <f t="shared" si="6"/>
        <v/>
      </c>
      <c r="I247" s="10" t="str">
        <f>IF(H247="","",VLOOKUP(H247,Age!$A$3:$C$88,2,FALSE))</f>
        <v/>
      </c>
      <c r="J247" s="10" t="str">
        <f>IF(I247="","",VLOOKUP(I247,Age!$B$3:$C$88,2,FALSE))</f>
        <v/>
      </c>
      <c r="K247" s="7"/>
      <c r="L247" s="6"/>
      <c r="M247" s="6"/>
    </row>
    <row r="248" spans="1:13" x14ac:dyDescent="0.25">
      <c r="A248" s="6"/>
      <c r="B248" s="6"/>
      <c r="C248" s="6"/>
      <c r="D248" s="6"/>
      <c r="E248" s="6"/>
      <c r="F248" s="8"/>
      <c r="G248" s="10" t="str">
        <f t="shared" si="7"/>
        <v/>
      </c>
      <c r="H248" s="10" t="str">
        <f t="shared" si="6"/>
        <v/>
      </c>
      <c r="I248" s="10" t="str">
        <f>IF(H248="","",VLOOKUP(H248,Age!$A$3:$C$88,2,FALSE))</f>
        <v/>
      </c>
      <c r="J248" s="10" t="str">
        <f>IF(I248="","",VLOOKUP(I248,Age!$B$3:$C$88,2,FALSE))</f>
        <v/>
      </c>
      <c r="K248" s="7"/>
      <c r="L248" s="6"/>
      <c r="M248" s="6"/>
    </row>
    <row r="249" spans="1:13" x14ac:dyDescent="0.25">
      <c r="A249" s="6"/>
      <c r="B249" s="6"/>
      <c r="C249" s="6"/>
      <c r="D249" s="6"/>
      <c r="E249" s="6"/>
      <c r="F249" s="8"/>
      <c r="G249" s="10" t="str">
        <f t="shared" si="7"/>
        <v/>
      </c>
      <c r="H249" s="10" t="str">
        <f t="shared" si="6"/>
        <v/>
      </c>
      <c r="I249" s="10" t="str">
        <f>IF(H249="","",VLOOKUP(H249,Age!$A$3:$C$88,2,FALSE))</f>
        <v/>
      </c>
      <c r="J249" s="10" t="str">
        <f>IF(I249="","",VLOOKUP(I249,Age!$B$3:$C$88,2,FALSE))</f>
        <v/>
      </c>
      <c r="K249" s="7"/>
      <c r="L249" s="6"/>
      <c r="M249" s="6"/>
    </row>
    <row r="250" spans="1:13" x14ac:dyDescent="0.25">
      <c r="A250" s="6"/>
      <c r="B250" s="6"/>
      <c r="C250" s="6"/>
      <c r="D250" s="6"/>
      <c r="E250" s="6"/>
      <c r="F250" s="8"/>
      <c r="G250" s="10" t="str">
        <f t="shared" si="7"/>
        <v/>
      </c>
      <c r="H250" s="10" t="str">
        <f t="shared" si="6"/>
        <v/>
      </c>
      <c r="I250" s="10" t="str">
        <f>IF(H250="","",VLOOKUP(H250,Age!$A$3:$C$88,2,FALSE))</f>
        <v/>
      </c>
      <c r="J250" s="10" t="str">
        <f>IF(I250="","",VLOOKUP(I250,Age!$B$3:$C$88,2,FALSE))</f>
        <v/>
      </c>
      <c r="K250" s="7"/>
      <c r="L250" s="6"/>
      <c r="M250" s="6"/>
    </row>
    <row r="251" spans="1:13" x14ac:dyDescent="0.25">
      <c r="A251" s="6"/>
      <c r="B251" s="6"/>
      <c r="C251" s="6"/>
      <c r="D251" s="6"/>
      <c r="E251" s="6"/>
      <c r="F251" s="8"/>
      <c r="G251" s="10" t="str">
        <f t="shared" si="7"/>
        <v/>
      </c>
      <c r="H251" s="10" t="str">
        <f t="shared" si="6"/>
        <v/>
      </c>
      <c r="I251" s="10" t="str">
        <f>IF(H251="","",VLOOKUP(H251,Age!$A$3:$C$88,2,FALSE))</f>
        <v/>
      </c>
      <c r="J251" s="10" t="str">
        <f>IF(I251="","",VLOOKUP(I251,Age!$B$3:$C$88,2,FALSE))</f>
        <v/>
      </c>
      <c r="K251" s="7"/>
      <c r="L251" s="6"/>
      <c r="M251" s="6"/>
    </row>
    <row r="252" spans="1:13" x14ac:dyDescent="0.25">
      <c r="A252" s="6"/>
      <c r="B252" s="6"/>
      <c r="C252" s="6"/>
      <c r="D252" s="6"/>
      <c r="E252" s="6"/>
      <c r="F252" s="8"/>
      <c r="G252" s="10" t="str">
        <f t="shared" si="7"/>
        <v/>
      </c>
      <c r="H252" s="10" t="str">
        <f t="shared" si="6"/>
        <v/>
      </c>
      <c r="I252" s="10" t="str">
        <f>IF(H252="","",VLOOKUP(H252,Age!$A$3:$C$88,2,FALSE))</f>
        <v/>
      </c>
      <c r="J252" s="10" t="str">
        <f>IF(I252="","",VLOOKUP(I252,Age!$B$3:$C$88,2,FALSE))</f>
        <v/>
      </c>
      <c r="K252" s="7"/>
      <c r="L252" s="6"/>
      <c r="M252" s="6"/>
    </row>
    <row r="253" spans="1:13" x14ac:dyDescent="0.25">
      <c r="A253" s="6"/>
      <c r="B253" s="6"/>
      <c r="C253" s="6"/>
      <c r="D253" s="6"/>
      <c r="E253" s="6"/>
      <c r="F253" s="8"/>
      <c r="G253" s="10" t="str">
        <f t="shared" si="7"/>
        <v/>
      </c>
      <c r="H253" s="10" t="str">
        <f t="shared" si="6"/>
        <v/>
      </c>
      <c r="I253" s="10" t="str">
        <f>IF(H253="","",VLOOKUP(H253,Age!$A$3:$C$88,2,FALSE))</f>
        <v/>
      </c>
      <c r="J253" s="10" t="str">
        <f>IF(I253="","",VLOOKUP(I253,Age!$B$3:$C$88,2,FALSE))</f>
        <v/>
      </c>
      <c r="K253" s="7"/>
      <c r="L253" s="6"/>
      <c r="M253" s="6"/>
    </row>
    <row r="254" spans="1:13" x14ac:dyDescent="0.25">
      <c r="A254" s="6"/>
      <c r="B254" s="6"/>
      <c r="C254" s="6"/>
      <c r="D254" s="6"/>
      <c r="E254" s="6"/>
      <c r="F254" s="8"/>
      <c r="G254" s="10" t="str">
        <f t="shared" si="7"/>
        <v/>
      </c>
      <c r="H254" s="10" t="str">
        <f t="shared" si="6"/>
        <v/>
      </c>
      <c r="I254" s="10" t="str">
        <f>IF(H254="","",VLOOKUP(H254,Age!$A$3:$C$88,2,FALSE))</f>
        <v/>
      </c>
      <c r="J254" s="10" t="str">
        <f>IF(I254="","",VLOOKUP(I254,Age!$B$3:$C$88,2,FALSE))</f>
        <v/>
      </c>
      <c r="K254" s="7"/>
      <c r="L254" s="6"/>
      <c r="M254" s="6"/>
    </row>
    <row r="255" spans="1:13" x14ac:dyDescent="0.25">
      <c r="A255" s="6"/>
      <c r="B255" s="6"/>
      <c r="C255" s="6"/>
      <c r="D255" s="6"/>
      <c r="E255" s="6"/>
      <c r="F255" s="8"/>
      <c r="G255" s="10" t="str">
        <f t="shared" si="7"/>
        <v/>
      </c>
      <c r="H255" s="10" t="str">
        <f t="shared" si="6"/>
        <v/>
      </c>
      <c r="I255" s="10" t="str">
        <f>IF(H255="","",VLOOKUP(H255,Age!$A$3:$C$88,2,FALSE))</f>
        <v/>
      </c>
      <c r="J255" s="10" t="str">
        <f>IF(I255="","",VLOOKUP(I255,Age!$B$3:$C$88,2,FALSE))</f>
        <v/>
      </c>
      <c r="K255" s="7"/>
      <c r="L255" s="6"/>
      <c r="M255" s="6"/>
    </row>
    <row r="256" spans="1:13" x14ac:dyDescent="0.25">
      <c r="A256" s="6"/>
      <c r="B256" s="6"/>
      <c r="C256" s="6"/>
      <c r="D256" s="6"/>
      <c r="E256" s="6"/>
      <c r="F256" s="8"/>
      <c r="G256" s="10" t="str">
        <f t="shared" si="7"/>
        <v/>
      </c>
      <c r="H256" s="10" t="str">
        <f t="shared" si="6"/>
        <v/>
      </c>
      <c r="I256" s="10" t="str">
        <f>IF(H256="","",VLOOKUP(H256,Age!$A$3:$C$88,2,FALSE))</f>
        <v/>
      </c>
      <c r="J256" s="10" t="str">
        <f>IF(I256="","",VLOOKUP(I256,Age!$B$3:$C$88,2,FALSE))</f>
        <v/>
      </c>
      <c r="K256" s="7"/>
      <c r="L256" s="6"/>
      <c r="M256" s="6"/>
    </row>
    <row r="257" spans="1:13" x14ac:dyDescent="0.25">
      <c r="A257" s="6"/>
      <c r="B257" s="6"/>
      <c r="C257" s="6"/>
      <c r="D257" s="6"/>
      <c r="E257" s="6"/>
      <c r="F257" s="8"/>
      <c r="G257" s="10" t="str">
        <f t="shared" si="7"/>
        <v/>
      </c>
      <c r="H257" s="10" t="str">
        <f t="shared" si="6"/>
        <v/>
      </c>
      <c r="I257" s="10" t="str">
        <f>IF(H257="","",VLOOKUP(H257,Age!$A$3:$C$88,2,FALSE))</f>
        <v/>
      </c>
      <c r="J257" s="10" t="str">
        <f>IF(I257="","",VLOOKUP(I257,Age!$B$3:$C$88,2,FALSE))</f>
        <v/>
      </c>
      <c r="K257" s="7"/>
      <c r="L257" s="6"/>
      <c r="M257" s="6"/>
    </row>
    <row r="258" spans="1:13" x14ac:dyDescent="0.25">
      <c r="A258" s="6"/>
      <c r="B258" s="6"/>
      <c r="C258" s="6"/>
      <c r="D258" s="6"/>
      <c r="E258" s="6"/>
      <c r="F258" s="8"/>
      <c r="G258" s="10" t="str">
        <f t="shared" si="7"/>
        <v/>
      </c>
      <c r="H258" s="10" t="str">
        <f t="shared" si="6"/>
        <v/>
      </c>
      <c r="I258" s="10" t="str">
        <f>IF(H258="","",VLOOKUP(H258,Age!$A$3:$C$88,2,FALSE))</f>
        <v/>
      </c>
      <c r="J258" s="10" t="str">
        <f>IF(I258="","",VLOOKUP(I258,Age!$B$3:$C$88,2,FALSE))</f>
        <v/>
      </c>
      <c r="K258" s="7"/>
      <c r="L258" s="6"/>
      <c r="M258" s="6"/>
    </row>
    <row r="259" spans="1:13" x14ac:dyDescent="0.25">
      <c r="A259" s="6"/>
      <c r="B259" s="6"/>
      <c r="C259" s="6"/>
      <c r="D259" s="6"/>
      <c r="E259" s="6"/>
      <c r="F259" s="8"/>
      <c r="G259" s="10" t="str">
        <f t="shared" si="7"/>
        <v/>
      </c>
      <c r="H259" s="10" t="str">
        <f t="shared" si="6"/>
        <v/>
      </c>
      <c r="I259" s="10" t="str">
        <f>IF(H259="","",VLOOKUP(H259,Age!$A$3:$C$88,2,FALSE))</f>
        <v/>
      </c>
      <c r="J259" s="10" t="str">
        <f>IF(I259="","",VLOOKUP(I259,Age!$B$3:$C$88,2,FALSE))</f>
        <v/>
      </c>
      <c r="K259" s="7"/>
      <c r="L259" s="6"/>
      <c r="M259" s="6"/>
    </row>
    <row r="260" spans="1:13" x14ac:dyDescent="0.25">
      <c r="A260" s="6"/>
      <c r="B260" s="6"/>
      <c r="C260" s="6"/>
      <c r="D260" s="6"/>
      <c r="E260" s="6"/>
      <c r="F260" s="8"/>
      <c r="G260" s="10" t="str">
        <f t="shared" si="7"/>
        <v/>
      </c>
      <c r="H260" s="10" t="str">
        <f t="shared" ref="H260:H323" si="8">IF(G260="","",VALUE(G260))</f>
        <v/>
      </c>
      <c r="I260" s="10" t="str">
        <f>IF(H260="","",VLOOKUP(H260,Age!$A$3:$C$88,2,FALSE))</f>
        <v/>
      </c>
      <c r="J260" s="10" t="str">
        <f>IF(I260="","",VLOOKUP(I260,Age!$B$3:$C$88,2,FALSE))</f>
        <v/>
      </c>
      <c r="K260" s="7"/>
      <c r="L260" s="6"/>
      <c r="M260" s="6"/>
    </row>
    <row r="261" spans="1:13" x14ac:dyDescent="0.25">
      <c r="A261" s="6"/>
      <c r="B261" s="6"/>
      <c r="C261" s="6"/>
      <c r="D261" s="6"/>
      <c r="E261" s="6"/>
      <c r="F261" s="8"/>
      <c r="G261" s="10" t="str">
        <f t="shared" ref="G261:G324" si="9">IF(F261="","",IF((OR(LEFT(F261,2)="00",LEFT(F261,2)="01",LEFT(F261,2)="02",LEFT(F261,2)="03",LEFT(F261,2)="04",LEFT(F261,2)="05",LEFT(F261,2)="06",LEFT(F261,2)="07",LEFT(F261,2)="08",LEFT(F261,2)="09",LEFT(F261,2)="10",LEFT(F261,2)="11",LEFT(F261,2)="12",LEFT(F261,2)="13",LEFT(F261,2)="14",LEFT(F261,2)="15",LEFT(F261,2)="16",LEFT(F261,2)="17",LEFT(F261,2)="18", LEFT(F261,2)="19",LEFT(F261,2)="20")),CONCATENATE("20",LEFT(F261,2)),CONCATENATE("19",LEFT(F261,2))))</f>
        <v/>
      </c>
      <c r="H261" s="10" t="str">
        <f t="shared" si="8"/>
        <v/>
      </c>
      <c r="I261" s="10" t="str">
        <f>IF(H261="","",VLOOKUP(H261,Age!$A$3:$C$88,2,FALSE))</f>
        <v/>
      </c>
      <c r="J261" s="10" t="str">
        <f>IF(I261="","",VLOOKUP(I261,Age!$B$3:$C$88,2,FALSE))</f>
        <v/>
      </c>
      <c r="K261" s="7"/>
      <c r="L261" s="6"/>
      <c r="M261" s="6"/>
    </row>
    <row r="262" spans="1:13" x14ac:dyDescent="0.25">
      <c r="A262" s="6"/>
      <c r="B262" s="6"/>
      <c r="C262" s="6"/>
      <c r="D262" s="6"/>
      <c r="E262" s="6"/>
      <c r="F262" s="8"/>
      <c r="G262" s="10" t="str">
        <f t="shared" si="9"/>
        <v/>
      </c>
      <c r="H262" s="10" t="str">
        <f t="shared" si="8"/>
        <v/>
      </c>
      <c r="I262" s="10" t="str">
        <f>IF(H262="","",VLOOKUP(H262,Age!$A$3:$C$88,2,FALSE))</f>
        <v/>
      </c>
      <c r="J262" s="10" t="str">
        <f>IF(I262="","",VLOOKUP(I262,Age!$B$3:$C$88,2,FALSE))</f>
        <v/>
      </c>
      <c r="K262" s="7"/>
      <c r="L262" s="6"/>
      <c r="M262" s="6"/>
    </row>
    <row r="263" spans="1:13" x14ac:dyDescent="0.25">
      <c r="A263" s="6"/>
      <c r="B263" s="6"/>
      <c r="C263" s="6"/>
      <c r="D263" s="6"/>
      <c r="E263" s="6"/>
      <c r="F263" s="8"/>
      <c r="G263" s="10" t="str">
        <f t="shared" si="9"/>
        <v/>
      </c>
      <c r="H263" s="10" t="str">
        <f t="shared" si="8"/>
        <v/>
      </c>
      <c r="I263" s="10" t="str">
        <f>IF(H263="","",VLOOKUP(H263,Age!$A$3:$C$88,2,FALSE))</f>
        <v/>
      </c>
      <c r="J263" s="10" t="str">
        <f>IF(I263="","",VLOOKUP(I263,Age!$B$3:$C$88,2,FALSE))</f>
        <v/>
      </c>
      <c r="K263" s="7"/>
      <c r="L263" s="6"/>
      <c r="M263" s="6"/>
    </row>
    <row r="264" spans="1:13" x14ac:dyDescent="0.25">
      <c r="A264" s="6"/>
      <c r="B264" s="6"/>
      <c r="C264" s="6"/>
      <c r="D264" s="6"/>
      <c r="E264" s="6"/>
      <c r="F264" s="8"/>
      <c r="G264" s="10" t="str">
        <f t="shared" si="9"/>
        <v/>
      </c>
      <c r="H264" s="10" t="str">
        <f t="shared" si="8"/>
        <v/>
      </c>
      <c r="I264" s="10" t="str">
        <f>IF(H264="","",VLOOKUP(H264,Age!$A$3:$C$88,2,FALSE))</f>
        <v/>
      </c>
      <c r="J264" s="10" t="str">
        <f>IF(I264="","",VLOOKUP(I264,Age!$B$3:$C$88,2,FALSE))</f>
        <v/>
      </c>
      <c r="K264" s="7"/>
      <c r="L264" s="6"/>
      <c r="M264" s="6"/>
    </row>
    <row r="265" spans="1:13" x14ac:dyDescent="0.25">
      <c r="A265" s="6"/>
      <c r="B265" s="6"/>
      <c r="C265" s="6"/>
      <c r="D265" s="6"/>
      <c r="E265" s="6"/>
      <c r="F265" s="8"/>
      <c r="G265" s="10" t="str">
        <f t="shared" si="9"/>
        <v/>
      </c>
      <c r="H265" s="10" t="str">
        <f t="shared" si="8"/>
        <v/>
      </c>
      <c r="I265" s="10" t="str">
        <f>IF(H265="","",VLOOKUP(H265,Age!$A$3:$C$88,2,FALSE))</f>
        <v/>
      </c>
      <c r="J265" s="10" t="str">
        <f>IF(I265="","",VLOOKUP(I265,Age!$B$3:$C$88,2,FALSE))</f>
        <v/>
      </c>
      <c r="K265" s="7"/>
      <c r="L265" s="6"/>
      <c r="M265" s="6"/>
    </row>
    <row r="266" spans="1:13" x14ac:dyDescent="0.25">
      <c r="A266" s="6"/>
      <c r="B266" s="6"/>
      <c r="C266" s="6"/>
      <c r="D266" s="6"/>
      <c r="E266" s="6"/>
      <c r="F266" s="8"/>
      <c r="G266" s="10" t="str">
        <f t="shared" si="9"/>
        <v/>
      </c>
      <c r="H266" s="10" t="str">
        <f t="shared" si="8"/>
        <v/>
      </c>
      <c r="I266" s="10" t="str">
        <f>IF(H266="","",VLOOKUP(H266,Age!$A$3:$C$88,2,FALSE))</f>
        <v/>
      </c>
      <c r="J266" s="10" t="str">
        <f>IF(I266="","",VLOOKUP(I266,Age!$B$3:$C$88,2,FALSE))</f>
        <v/>
      </c>
      <c r="K266" s="7"/>
      <c r="L266" s="6"/>
      <c r="M266" s="6"/>
    </row>
    <row r="267" spans="1:13" x14ac:dyDescent="0.25">
      <c r="A267" s="6"/>
      <c r="B267" s="6"/>
      <c r="C267" s="6"/>
      <c r="D267" s="6"/>
      <c r="E267" s="6"/>
      <c r="F267" s="8"/>
      <c r="G267" s="10" t="str">
        <f t="shared" si="9"/>
        <v/>
      </c>
      <c r="H267" s="10" t="str">
        <f t="shared" si="8"/>
        <v/>
      </c>
      <c r="I267" s="10" t="str">
        <f>IF(H267="","",VLOOKUP(H267,Age!$A$3:$C$88,2,FALSE))</f>
        <v/>
      </c>
      <c r="J267" s="10" t="str">
        <f>IF(I267="","",VLOOKUP(I267,Age!$B$3:$C$88,2,FALSE))</f>
        <v/>
      </c>
      <c r="K267" s="7"/>
      <c r="L267" s="6"/>
      <c r="M267" s="6"/>
    </row>
    <row r="268" spans="1:13" x14ac:dyDescent="0.25">
      <c r="A268" s="6"/>
      <c r="B268" s="6"/>
      <c r="C268" s="6"/>
      <c r="D268" s="6"/>
      <c r="E268" s="6"/>
      <c r="F268" s="8"/>
      <c r="G268" s="10" t="str">
        <f t="shared" si="9"/>
        <v/>
      </c>
      <c r="H268" s="10" t="str">
        <f t="shared" si="8"/>
        <v/>
      </c>
      <c r="I268" s="10" t="str">
        <f>IF(H268="","",VLOOKUP(H268,Age!$A$3:$C$88,2,FALSE))</f>
        <v/>
      </c>
      <c r="J268" s="10" t="str">
        <f>IF(I268="","",VLOOKUP(I268,Age!$B$3:$C$88,2,FALSE))</f>
        <v/>
      </c>
      <c r="K268" s="7"/>
      <c r="L268" s="6"/>
      <c r="M268" s="6"/>
    </row>
    <row r="269" spans="1:13" x14ac:dyDescent="0.25">
      <c r="A269" s="6"/>
      <c r="B269" s="6"/>
      <c r="C269" s="6"/>
      <c r="D269" s="6"/>
      <c r="E269" s="6"/>
      <c r="F269" s="8"/>
      <c r="G269" s="10" t="str">
        <f t="shared" si="9"/>
        <v/>
      </c>
      <c r="H269" s="10" t="str">
        <f t="shared" si="8"/>
        <v/>
      </c>
      <c r="I269" s="10" t="str">
        <f>IF(H269="","",VLOOKUP(H269,Age!$A$3:$C$88,2,FALSE))</f>
        <v/>
      </c>
      <c r="J269" s="10" t="str">
        <f>IF(I269="","",VLOOKUP(I269,Age!$B$3:$C$88,2,FALSE))</f>
        <v/>
      </c>
      <c r="K269" s="7"/>
      <c r="L269" s="6"/>
      <c r="M269" s="6"/>
    </row>
    <row r="270" spans="1:13" x14ac:dyDescent="0.25">
      <c r="A270" s="6"/>
      <c r="B270" s="6"/>
      <c r="C270" s="6"/>
      <c r="D270" s="6"/>
      <c r="E270" s="6"/>
      <c r="F270" s="8"/>
      <c r="G270" s="10" t="str">
        <f t="shared" si="9"/>
        <v/>
      </c>
      <c r="H270" s="10" t="str">
        <f t="shared" si="8"/>
        <v/>
      </c>
      <c r="I270" s="10" t="str">
        <f>IF(H270="","",VLOOKUP(H270,Age!$A$3:$C$88,2,FALSE))</f>
        <v/>
      </c>
      <c r="J270" s="10" t="str">
        <f>IF(I270="","",VLOOKUP(I270,Age!$B$3:$C$88,2,FALSE))</f>
        <v/>
      </c>
      <c r="K270" s="7"/>
      <c r="L270" s="6"/>
      <c r="M270" s="6"/>
    </row>
    <row r="271" spans="1:13" x14ac:dyDescent="0.25">
      <c r="A271" s="6"/>
      <c r="B271" s="6"/>
      <c r="C271" s="6"/>
      <c r="D271" s="6"/>
      <c r="E271" s="6"/>
      <c r="F271" s="8"/>
      <c r="G271" s="10" t="str">
        <f t="shared" si="9"/>
        <v/>
      </c>
      <c r="H271" s="10" t="str">
        <f t="shared" si="8"/>
        <v/>
      </c>
      <c r="I271" s="10" t="str">
        <f>IF(H271="","",VLOOKUP(H271,Age!$A$3:$C$88,2,FALSE))</f>
        <v/>
      </c>
      <c r="J271" s="10" t="str">
        <f>IF(I271="","",VLOOKUP(I271,Age!$B$3:$C$88,2,FALSE))</f>
        <v/>
      </c>
      <c r="K271" s="7"/>
      <c r="L271" s="6"/>
      <c r="M271" s="6"/>
    </row>
    <row r="272" spans="1:13" x14ac:dyDescent="0.25">
      <c r="A272" s="6"/>
      <c r="B272" s="6"/>
      <c r="C272" s="6"/>
      <c r="D272" s="6"/>
      <c r="E272" s="6"/>
      <c r="F272" s="8"/>
      <c r="G272" s="10" t="str">
        <f t="shared" si="9"/>
        <v/>
      </c>
      <c r="H272" s="10" t="str">
        <f t="shared" si="8"/>
        <v/>
      </c>
      <c r="I272" s="10" t="str">
        <f>IF(H272="","",VLOOKUP(H272,Age!$A$3:$C$88,2,FALSE))</f>
        <v/>
      </c>
      <c r="J272" s="10" t="str">
        <f>IF(I272="","",VLOOKUP(I272,Age!$B$3:$C$88,2,FALSE))</f>
        <v/>
      </c>
      <c r="K272" s="7"/>
      <c r="L272" s="6"/>
      <c r="M272" s="6"/>
    </row>
    <row r="273" spans="1:13" x14ac:dyDescent="0.25">
      <c r="A273" s="6"/>
      <c r="B273" s="6"/>
      <c r="C273" s="6"/>
      <c r="D273" s="6"/>
      <c r="E273" s="6"/>
      <c r="F273" s="8"/>
      <c r="G273" s="10" t="str">
        <f t="shared" si="9"/>
        <v/>
      </c>
      <c r="H273" s="10" t="str">
        <f t="shared" si="8"/>
        <v/>
      </c>
      <c r="I273" s="10" t="str">
        <f>IF(H273="","",VLOOKUP(H273,Age!$A$3:$C$88,2,FALSE))</f>
        <v/>
      </c>
      <c r="J273" s="10" t="str">
        <f>IF(I273="","",VLOOKUP(I273,Age!$B$3:$C$88,2,FALSE))</f>
        <v/>
      </c>
      <c r="K273" s="7"/>
      <c r="L273" s="6"/>
      <c r="M273" s="6"/>
    </row>
    <row r="274" spans="1:13" x14ac:dyDescent="0.25">
      <c r="A274" s="6"/>
      <c r="B274" s="6"/>
      <c r="C274" s="6"/>
      <c r="D274" s="6"/>
      <c r="E274" s="6"/>
      <c r="F274" s="8"/>
      <c r="G274" s="10" t="str">
        <f t="shared" si="9"/>
        <v/>
      </c>
      <c r="H274" s="10" t="str">
        <f t="shared" si="8"/>
        <v/>
      </c>
      <c r="I274" s="10" t="str">
        <f>IF(H274="","",VLOOKUP(H274,Age!$A$3:$C$88,2,FALSE))</f>
        <v/>
      </c>
      <c r="J274" s="10" t="str">
        <f>IF(I274="","",VLOOKUP(I274,Age!$B$3:$C$88,2,FALSE))</f>
        <v/>
      </c>
      <c r="K274" s="7"/>
      <c r="L274" s="6"/>
      <c r="M274" s="6"/>
    </row>
    <row r="275" spans="1:13" x14ac:dyDescent="0.25">
      <c r="A275" s="6"/>
      <c r="B275" s="6"/>
      <c r="C275" s="6"/>
      <c r="D275" s="6"/>
      <c r="E275" s="6"/>
      <c r="F275" s="8"/>
      <c r="G275" s="10" t="str">
        <f t="shared" si="9"/>
        <v/>
      </c>
      <c r="H275" s="10" t="str">
        <f t="shared" si="8"/>
        <v/>
      </c>
      <c r="I275" s="10" t="str">
        <f>IF(H275="","",VLOOKUP(H275,Age!$A$3:$C$88,2,FALSE))</f>
        <v/>
      </c>
      <c r="J275" s="10" t="str">
        <f>IF(I275="","",VLOOKUP(I275,Age!$B$3:$C$88,2,FALSE))</f>
        <v/>
      </c>
      <c r="K275" s="7"/>
      <c r="L275" s="6"/>
      <c r="M275" s="6"/>
    </row>
    <row r="276" spans="1:13" x14ac:dyDescent="0.25">
      <c r="A276" s="6"/>
      <c r="B276" s="6"/>
      <c r="C276" s="6"/>
      <c r="D276" s="6"/>
      <c r="E276" s="6"/>
      <c r="F276" s="8"/>
      <c r="G276" s="10" t="str">
        <f t="shared" si="9"/>
        <v/>
      </c>
      <c r="H276" s="10" t="str">
        <f t="shared" si="8"/>
        <v/>
      </c>
      <c r="I276" s="10" t="str">
        <f>IF(H276="","",VLOOKUP(H276,Age!$A$3:$C$88,2,FALSE))</f>
        <v/>
      </c>
      <c r="J276" s="10" t="str">
        <f>IF(I276="","",VLOOKUP(I276,Age!$B$3:$C$88,2,FALSE))</f>
        <v/>
      </c>
      <c r="K276" s="7"/>
      <c r="L276" s="6"/>
      <c r="M276" s="6"/>
    </row>
    <row r="277" spans="1:13" x14ac:dyDescent="0.25">
      <c r="A277" s="6"/>
      <c r="B277" s="6"/>
      <c r="C277" s="6"/>
      <c r="D277" s="6"/>
      <c r="E277" s="6"/>
      <c r="F277" s="8"/>
      <c r="G277" s="10" t="str">
        <f t="shared" si="9"/>
        <v/>
      </c>
      <c r="H277" s="10" t="str">
        <f t="shared" si="8"/>
        <v/>
      </c>
      <c r="I277" s="10" t="str">
        <f>IF(H277="","",VLOOKUP(H277,Age!$A$3:$C$88,2,FALSE))</f>
        <v/>
      </c>
      <c r="J277" s="10" t="str">
        <f>IF(I277="","",VLOOKUP(I277,Age!$B$3:$C$88,2,FALSE))</f>
        <v/>
      </c>
      <c r="K277" s="7"/>
      <c r="L277" s="6"/>
      <c r="M277" s="6"/>
    </row>
    <row r="278" spans="1:13" x14ac:dyDescent="0.25">
      <c r="A278" s="6"/>
      <c r="B278" s="6"/>
      <c r="C278" s="6"/>
      <c r="D278" s="6"/>
      <c r="E278" s="6"/>
      <c r="F278" s="8"/>
      <c r="G278" s="10" t="str">
        <f t="shared" si="9"/>
        <v/>
      </c>
      <c r="H278" s="10" t="str">
        <f t="shared" si="8"/>
        <v/>
      </c>
      <c r="I278" s="10" t="str">
        <f>IF(H278="","",VLOOKUP(H278,Age!$A$3:$C$88,2,FALSE))</f>
        <v/>
      </c>
      <c r="J278" s="10" t="str">
        <f>IF(I278="","",VLOOKUP(I278,Age!$B$3:$C$88,2,FALSE))</f>
        <v/>
      </c>
      <c r="K278" s="7"/>
      <c r="L278" s="6"/>
      <c r="M278" s="6"/>
    </row>
    <row r="279" spans="1:13" x14ac:dyDescent="0.25">
      <c r="A279" s="6"/>
      <c r="B279" s="6"/>
      <c r="C279" s="6"/>
      <c r="D279" s="6"/>
      <c r="E279" s="6"/>
      <c r="F279" s="8"/>
      <c r="G279" s="10" t="str">
        <f t="shared" si="9"/>
        <v/>
      </c>
      <c r="H279" s="10" t="str">
        <f t="shared" si="8"/>
        <v/>
      </c>
      <c r="I279" s="10" t="str">
        <f>IF(H279="","",VLOOKUP(H279,Age!$A$3:$C$88,2,FALSE))</f>
        <v/>
      </c>
      <c r="J279" s="10" t="str">
        <f>IF(I279="","",VLOOKUP(I279,Age!$B$3:$C$88,2,FALSE))</f>
        <v/>
      </c>
      <c r="K279" s="7"/>
      <c r="L279" s="6"/>
      <c r="M279" s="6"/>
    </row>
    <row r="280" spans="1:13" x14ac:dyDescent="0.25">
      <c r="A280" s="6"/>
      <c r="B280" s="6"/>
      <c r="C280" s="6"/>
      <c r="D280" s="6"/>
      <c r="E280" s="6"/>
      <c r="F280" s="8"/>
      <c r="G280" s="10" t="str">
        <f t="shared" si="9"/>
        <v/>
      </c>
      <c r="H280" s="10" t="str">
        <f t="shared" si="8"/>
        <v/>
      </c>
      <c r="I280" s="10" t="str">
        <f>IF(H280="","",VLOOKUP(H280,Age!$A$3:$C$88,2,FALSE))</f>
        <v/>
      </c>
      <c r="J280" s="10" t="str">
        <f>IF(I280="","",VLOOKUP(I280,Age!$B$3:$C$88,2,FALSE))</f>
        <v/>
      </c>
      <c r="K280" s="7"/>
      <c r="L280" s="6"/>
      <c r="M280" s="6"/>
    </row>
    <row r="281" spans="1:13" x14ac:dyDescent="0.25">
      <c r="A281" s="6"/>
      <c r="B281" s="6"/>
      <c r="C281" s="6"/>
      <c r="D281" s="6"/>
      <c r="E281" s="6"/>
      <c r="F281" s="8"/>
      <c r="G281" s="10" t="str">
        <f t="shared" si="9"/>
        <v/>
      </c>
      <c r="H281" s="10" t="str">
        <f t="shared" si="8"/>
        <v/>
      </c>
      <c r="I281" s="10" t="str">
        <f>IF(H281="","",VLOOKUP(H281,Age!$A$3:$C$88,2,FALSE))</f>
        <v/>
      </c>
      <c r="J281" s="10" t="str">
        <f>IF(I281="","",VLOOKUP(I281,Age!$B$3:$C$88,2,FALSE))</f>
        <v/>
      </c>
      <c r="K281" s="7"/>
      <c r="L281" s="6"/>
      <c r="M281" s="6"/>
    </row>
    <row r="282" spans="1:13" x14ac:dyDescent="0.25">
      <c r="A282" s="6"/>
      <c r="B282" s="6"/>
      <c r="C282" s="6"/>
      <c r="D282" s="6"/>
      <c r="E282" s="6"/>
      <c r="F282" s="8"/>
      <c r="G282" s="10" t="str">
        <f t="shared" si="9"/>
        <v/>
      </c>
      <c r="H282" s="10" t="str">
        <f t="shared" si="8"/>
        <v/>
      </c>
      <c r="I282" s="10" t="str">
        <f>IF(H282="","",VLOOKUP(H282,Age!$A$3:$C$88,2,FALSE))</f>
        <v/>
      </c>
      <c r="J282" s="10" t="str">
        <f>IF(I282="","",VLOOKUP(I282,Age!$B$3:$C$88,2,FALSE))</f>
        <v/>
      </c>
      <c r="K282" s="7"/>
      <c r="L282" s="6"/>
      <c r="M282" s="6"/>
    </row>
    <row r="283" spans="1:13" x14ac:dyDescent="0.25">
      <c r="A283" s="6"/>
      <c r="B283" s="6"/>
      <c r="C283" s="6"/>
      <c r="D283" s="6"/>
      <c r="E283" s="6"/>
      <c r="F283" s="8"/>
      <c r="G283" s="10" t="str">
        <f t="shared" si="9"/>
        <v/>
      </c>
      <c r="H283" s="10" t="str">
        <f t="shared" si="8"/>
        <v/>
      </c>
      <c r="I283" s="10" t="str">
        <f>IF(H283="","",VLOOKUP(H283,Age!$A$3:$C$88,2,FALSE))</f>
        <v/>
      </c>
      <c r="J283" s="10" t="str">
        <f>IF(I283="","",VLOOKUP(I283,Age!$B$3:$C$88,2,FALSE))</f>
        <v/>
      </c>
      <c r="K283" s="7"/>
      <c r="L283" s="6"/>
      <c r="M283" s="6"/>
    </row>
    <row r="284" spans="1:13" x14ac:dyDescent="0.25">
      <c r="A284" s="6"/>
      <c r="B284" s="6"/>
      <c r="C284" s="6"/>
      <c r="D284" s="6"/>
      <c r="E284" s="6"/>
      <c r="F284" s="8"/>
      <c r="G284" s="10" t="str">
        <f t="shared" si="9"/>
        <v/>
      </c>
      <c r="H284" s="10" t="str">
        <f t="shared" si="8"/>
        <v/>
      </c>
      <c r="I284" s="10" t="str">
        <f>IF(H284="","",VLOOKUP(H284,Age!$A$3:$C$88,2,FALSE))</f>
        <v/>
      </c>
      <c r="J284" s="10" t="str">
        <f>IF(I284="","",VLOOKUP(I284,Age!$B$3:$C$88,2,FALSE))</f>
        <v/>
      </c>
      <c r="K284" s="7"/>
      <c r="L284" s="6"/>
      <c r="M284" s="6"/>
    </row>
    <row r="285" spans="1:13" x14ac:dyDescent="0.25">
      <c r="A285" s="6"/>
      <c r="B285" s="6"/>
      <c r="C285" s="6"/>
      <c r="D285" s="6"/>
      <c r="E285" s="6"/>
      <c r="F285" s="8"/>
      <c r="G285" s="10" t="str">
        <f t="shared" si="9"/>
        <v/>
      </c>
      <c r="H285" s="10" t="str">
        <f t="shared" si="8"/>
        <v/>
      </c>
      <c r="I285" s="10" t="str">
        <f>IF(H285="","",VLOOKUP(H285,Age!$A$3:$C$88,2,FALSE))</f>
        <v/>
      </c>
      <c r="J285" s="10" t="str">
        <f>IF(I285="","",VLOOKUP(I285,Age!$B$3:$C$88,2,FALSE))</f>
        <v/>
      </c>
      <c r="K285" s="7"/>
      <c r="L285" s="6"/>
      <c r="M285" s="6"/>
    </row>
    <row r="286" spans="1:13" x14ac:dyDescent="0.25">
      <c r="A286" s="6"/>
      <c r="B286" s="6"/>
      <c r="C286" s="6"/>
      <c r="D286" s="6"/>
      <c r="E286" s="6"/>
      <c r="F286" s="8"/>
      <c r="G286" s="10" t="str">
        <f t="shared" si="9"/>
        <v/>
      </c>
      <c r="H286" s="10" t="str">
        <f t="shared" si="8"/>
        <v/>
      </c>
      <c r="I286" s="10" t="str">
        <f>IF(H286="","",VLOOKUP(H286,Age!$A$3:$C$88,2,FALSE))</f>
        <v/>
      </c>
      <c r="J286" s="10" t="str">
        <f>IF(I286="","",VLOOKUP(I286,Age!$B$3:$C$88,2,FALSE))</f>
        <v/>
      </c>
      <c r="K286" s="7"/>
      <c r="L286" s="6"/>
      <c r="M286" s="6"/>
    </row>
    <row r="287" spans="1:13" x14ac:dyDescent="0.25">
      <c r="A287" s="6"/>
      <c r="B287" s="6"/>
      <c r="C287" s="6"/>
      <c r="D287" s="6"/>
      <c r="E287" s="6"/>
      <c r="F287" s="8"/>
      <c r="G287" s="10" t="str">
        <f t="shared" si="9"/>
        <v/>
      </c>
      <c r="H287" s="10" t="str">
        <f t="shared" si="8"/>
        <v/>
      </c>
      <c r="I287" s="10" t="str">
        <f>IF(H287="","",VLOOKUP(H287,Age!$A$3:$C$88,2,FALSE))</f>
        <v/>
      </c>
      <c r="J287" s="10" t="str">
        <f>IF(I287="","",VLOOKUP(I287,Age!$B$3:$C$88,2,FALSE))</f>
        <v/>
      </c>
      <c r="K287" s="7"/>
      <c r="L287" s="6"/>
      <c r="M287" s="6"/>
    </row>
    <row r="288" spans="1:13" x14ac:dyDescent="0.25">
      <c r="A288" s="6"/>
      <c r="B288" s="6"/>
      <c r="C288" s="6"/>
      <c r="D288" s="6"/>
      <c r="E288" s="6"/>
      <c r="F288" s="8"/>
      <c r="G288" s="10" t="str">
        <f t="shared" si="9"/>
        <v/>
      </c>
      <c r="H288" s="10" t="str">
        <f t="shared" si="8"/>
        <v/>
      </c>
      <c r="I288" s="10" t="str">
        <f>IF(H288="","",VLOOKUP(H288,Age!$A$3:$C$88,2,FALSE))</f>
        <v/>
      </c>
      <c r="J288" s="10" t="str">
        <f>IF(I288="","",VLOOKUP(I288,Age!$B$3:$C$88,2,FALSE))</f>
        <v/>
      </c>
      <c r="K288" s="7"/>
      <c r="L288" s="6"/>
      <c r="M288" s="6"/>
    </row>
    <row r="289" spans="1:13" x14ac:dyDescent="0.25">
      <c r="A289" s="6"/>
      <c r="B289" s="6"/>
      <c r="C289" s="6"/>
      <c r="D289" s="6"/>
      <c r="E289" s="6"/>
      <c r="F289" s="8"/>
      <c r="G289" s="10" t="str">
        <f t="shared" si="9"/>
        <v/>
      </c>
      <c r="H289" s="10" t="str">
        <f t="shared" si="8"/>
        <v/>
      </c>
      <c r="I289" s="10" t="str">
        <f>IF(H289="","",VLOOKUP(H289,Age!$A$3:$C$88,2,FALSE))</f>
        <v/>
      </c>
      <c r="J289" s="10" t="str">
        <f>IF(I289="","",VLOOKUP(I289,Age!$B$3:$C$88,2,FALSE))</f>
        <v/>
      </c>
      <c r="K289" s="7"/>
      <c r="L289" s="6"/>
      <c r="M289" s="6"/>
    </row>
    <row r="290" spans="1:13" x14ac:dyDescent="0.25">
      <c r="A290" s="6"/>
      <c r="B290" s="6"/>
      <c r="C290" s="6"/>
      <c r="D290" s="6"/>
      <c r="E290" s="6"/>
      <c r="F290" s="8"/>
      <c r="G290" s="10" t="str">
        <f t="shared" si="9"/>
        <v/>
      </c>
      <c r="H290" s="10" t="str">
        <f t="shared" si="8"/>
        <v/>
      </c>
      <c r="I290" s="10" t="str">
        <f>IF(H290="","",VLOOKUP(H290,Age!$A$3:$C$88,2,FALSE))</f>
        <v/>
      </c>
      <c r="J290" s="10" t="str">
        <f>IF(I290="","",VLOOKUP(I290,Age!$B$3:$C$88,2,FALSE))</f>
        <v/>
      </c>
      <c r="K290" s="7"/>
      <c r="L290" s="6"/>
      <c r="M290" s="6"/>
    </row>
    <row r="291" spans="1:13" x14ac:dyDescent="0.25">
      <c r="A291" s="6"/>
      <c r="B291" s="6"/>
      <c r="C291" s="6"/>
      <c r="D291" s="6"/>
      <c r="E291" s="6"/>
      <c r="F291" s="8"/>
      <c r="G291" s="10" t="str">
        <f t="shared" si="9"/>
        <v/>
      </c>
      <c r="H291" s="10" t="str">
        <f t="shared" si="8"/>
        <v/>
      </c>
      <c r="I291" s="10" t="str">
        <f>IF(H291="","",VLOOKUP(H291,Age!$A$3:$C$88,2,FALSE))</f>
        <v/>
      </c>
      <c r="J291" s="10" t="str">
        <f>IF(I291="","",VLOOKUP(I291,Age!$B$3:$C$88,2,FALSE))</f>
        <v/>
      </c>
      <c r="K291" s="7"/>
      <c r="L291" s="6"/>
      <c r="M291" s="6"/>
    </row>
    <row r="292" spans="1:13" x14ac:dyDescent="0.25">
      <c r="A292" s="6"/>
      <c r="B292" s="6"/>
      <c r="C292" s="6"/>
      <c r="D292" s="6"/>
      <c r="E292" s="6"/>
      <c r="F292" s="8"/>
      <c r="G292" s="10" t="str">
        <f t="shared" si="9"/>
        <v/>
      </c>
      <c r="H292" s="10" t="str">
        <f t="shared" si="8"/>
        <v/>
      </c>
      <c r="I292" s="10" t="str">
        <f>IF(H292="","",VLOOKUP(H292,Age!$A$3:$C$88,2,FALSE))</f>
        <v/>
      </c>
      <c r="J292" s="10" t="str">
        <f>IF(I292="","",VLOOKUP(I292,Age!$B$3:$C$88,2,FALSE))</f>
        <v/>
      </c>
      <c r="K292" s="7"/>
      <c r="L292" s="6"/>
      <c r="M292" s="6"/>
    </row>
    <row r="293" spans="1:13" x14ac:dyDescent="0.25">
      <c r="A293" s="6"/>
      <c r="B293" s="6"/>
      <c r="C293" s="6"/>
      <c r="D293" s="6"/>
      <c r="E293" s="6"/>
      <c r="F293" s="8"/>
      <c r="G293" s="10" t="str">
        <f t="shared" si="9"/>
        <v/>
      </c>
      <c r="H293" s="10" t="str">
        <f t="shared" si="8"/>
        <v/>
      </c>
      <c r="I293" s="10" t="str">
        <f>IF(H293="","",VLOOKUP(H293,Age!$A$3:$C$88,2,FALSE))</f>
        <v/>
      </c>
      <c r="J293" s="10" t="str">
        <f>IF(I293="","",VLOOKUP(I293,Age!$B$3:$C$88,2,FALSE))</f>
        <v/>
      </c>
      <c r="K293" s="7"/>
      <c r="L293" s="6"/>
      <c r="M293" s="6"/>
    </row>
    <row r="294" spans="1:13" x14ac:dyDescent="0.25">
      <c r="A294" s="6"/>
      <c r="B294" s="6"/>
      <c r="C294" s="6"/>
      <c r="D294" s="6"/>
      <c r="E294" s="6"/>
      <c r="F294" s="8"/>
      <c r="G294" s="10" t="str">
        <f t="shared" si="9"/>
        <v/>
      </c>
      <c r="H294" s="10" t="str">
        <f t="shared" si="8"/>
        <v/>
      </c>
      <c r="I294" s="10" t="str">
        <f>IF(H294="","",VLOOKUP(H294,Age!$A$3:$C$88,2,FALSE))</f>
        <v/>
      </c>
      <c r="J294" s="10" t="str">
        <f>IF(I294="","",VLOOKUP(I294,Age!$B$3:$C$88,2,FALSE))</f>
        <v/>
      </c>
      <c r="K294" s="7"/>
      <c r="L294" s="6"/>
      <c r="M294" s="6"/>
    </row>
    <row r="295" spans="1:13" x14ac:dyDescent="0.25">
      <c r="A295" s="6"/>
      <c r="B295" s="6"/>
      <c r="C295" s="6"/>
      <c r="D295" s="6"/>
      <c r="E295" s="6"/>
      <c r="F295" s="8"/>
      <c r="G295" s="10" t="str">
        <f t="shared" si="9"/>
        <v/>
      </c>
      <c r="H295" s="10" t="str">
        <f t="shared" si="8"/>
        <v/>
      </c>
      <c r="I295" s="10" t="str">
        <f>IF(H295="","",VLOOKUP(H295,Age!$A$3:$C$88,2,FALSE))</f>
        <v/>
      </c>
      <c r="J295" s="10" t="str">
        <f>IF(I295="","",VLOOKUP(I295,Age!$B$3:$C$88,2,FALSE))</f>
        <v/>
      </c>
      <c r="K295" s="7"/>
      <c r="L295" s="6"/>
      <c r="M295" s="6"/>
    </row>
    <row r="296" spans="1:13" x14ac:dyDescent="0.25">
      <c r="A296" s="6"/>
      <c r="B296" s="6"/>
      <c r="C296" s="6"/>
      <c r="D296" s="6"/>
      <c r="E296" s="6"/>
      <c r="F296" s="8"/>
      <c r="G296" s="10" t="str">
        <f t="shared" si="9"/>
        <v/>
      </c>
      <c r="H296" s="10" t="str">
        <f t="shared" si="8"/>
        <v/>
      </c>
      <c r="I296" s="10" t="str">
        <f>IF(H296="","",VLOOKUP(H296,Age!$A$3:$C$88,2,FALSE))</f>
        <v/>
      </c>
      <c r="J296" s="10" t="str">
        <f>IF(I296="","",VLOOKUP(I296,Age!$B$3:$C$88,2,FALSE))</f>
        <v/>
      </c>
      <c r="K296" s="7"/>
      <c r="L296" s="6"/>
      <c r="M296" s="6"/>
    </row>
    <row r="297" spans="1:13" x14ac:dyDescent="0.25">
      <c r="A297" s="6"/>
      <c r="B297" s="6"/>
      <c r="C297" s="6"/>
      <c r="D297" s="6"/>
      <c r="E297" s="6"/>
      <c r="F297" s="8"/>
      <c r="G297" s="10" t="str">
        <f t="shared" si="9"/>
        <v/>
      </c>
      <c r="H297" s="10" t="str">
        <f t="shared" si="8"/>
        <v/>
      </c>
      <c r="I297" s="10" t="str">
        <f>IF(H297="","",VLOOKUP(H297,Age!$A$3:$C$88,2,FALSE))</f>
        <v/>
      </c>
      <c r="J297" s="10" t="str">
        <f>IF(I297="","",VLOOKUP(I297,Age!$B$3:$C$88,2,FALSE))</f>
        <v/>
      </c>
      <c r="K297" s="7"/>
      <c r="L297" s="6"/>
      <c r="M297" s="6"/>
    </row>
    <row r="298" spans="1:13" x14ac:dyDescent="0.25">
      <c r="A298" s="6"/>
      <c r="B298" s="6"/>
      <c r="C298" s="6"/>
      <c r="D298" s="6"/>
      <c r="E298" s="6"/>
      <c r="F298" s="8"/>
      <c r="G298" s="10" t="str">
        <f t="shared" si="9"/>
        <v/>
      </c>
      <c r="H298" s="10" t="str">
        <f t="shared" si="8"/>
        <v/>
      </c>
      <c r="I298" s="10" t="str">
        <f>IF(H298="","",VLOOKUP(H298,Age!$A$3:$C$88,2,FALSE))</f>
        <v/>
      </c>
      <c r="J298" s="10" t="str">
        <f>IF(I298="","",VLOOKUP(I298,Age!$B$3:$C$88,2,FALSE))</f>
        <v/>
      </c>
      <c r="K298" s="7"/>
      <c r="L298" s="6"/>
      <c r="M298" s="6"/>
    </row>
    <row r="299" spans="1:13" x14ac:dyDescent="0.25">
      <c r="A299" s="6"/>
      <c r="B299" s="6"/>
      <c r="C299" s="6"/>
      <c r="D299" s="6"/>
      <c r="E299" s="6"/>
      <c r="F299" s="8"/>
      <c r="G299" s="10" t="str">
        <f t="shared" si="9"/>
        <v/>
      </c>
      <c r="H299" s="10" t="str">
        <f t="shared" si="8"/>
        <v/>
      </c>
      <c r="I299" s="10" t="str">
        <f>IF(H299="","",VLOOKUP(H299,Age!$A$3:$C$88,2,FALSE))</f>
        <v/>
      </c>
      <c r="J299" s="10" t="str">
        <f>IF(I299="","",VLOOKUP(I299,Age!$B$3:$C$88,2,FALSE))</f>
        <v/>
      </c>
      <c r="K299" s="7"/>
      <c r="L299" s="6"/>
      <c r="M299" s="6"/>
    </row>
    <row r="300" spans="1:13" x14ac:dyDescent="0.25">
      <c r="A300" s="6"/>
      <c r="B300" s="6"/>
      <c r="C300" s="6"/>
      <c r="D300" s="6"/>
      <c r="E300" s="6"/>
      <c r="F300" s="8"/>
      <c r="G300" s="10" t="str">
        <f t="shared" si="9"/>
        <v/>
      </c>
      <c r="H300" s="10" t="str">
        <f t="shared" si="8"/>
        <v/>
      </c>
      <c r="I300" s="10" t="str">
        <f>IF(H300="","",VLOOKUP(H300,Age!$A$3:$C$88,2,FALSE))</f>
        <v/>
      </c>
      <c r="J300" s="10" t="str">
        <f>IF(I300="","",VLOOKUP(I300,Age!$B$3:$C$88,2,FALSE))</f>
        <v/>
      </c>
      <c r="K300" s="7"/>
      <c r="L300" s="6"/>
      <c r="M300" s="6"/>
    </row>
    <row r="301" spans="1:13" x14ac:dyDescent="0.25">
      <c r="A301" s="6"/>
      <c r="B301" s="6"/>
      <c r="C301" s="6"/>
      <c r="D301" s="6"/>
      <c r="E301" s="6"/>
      <c r="F301" s="8"/>
      <c r="G301" s="10" t="str">
        <f t="shared" si="9"/>
        <v/>
      </c>
      <c r="H301" s="10" t="str">
        <f t="shared" si="8"/>
        <v/>
      </c>
      <c r="I301" s="10" t="str">
        <f>IF(H301="","",VLOOKUP(H301,Age!$A$3:$C$88,2,FALSE))</f>
        <v/>
      </c>
      <c r="J301" s="10" t="str">
        <f>IF(I301="","",VLOOKUP(I301,Age!$B$3:$C$88,2,FALSE))</f>
        <v/>
      </c>
      <c r="K301" s="7"/>
      <c r="L301" s="6"/>
      <c r="M301" s="6"/>
    </row>
    <row r="302" spans="1:13" x14ac:dyDescent="0.25">
      <c r="A302" s="6"/>
      <c r="B302" s="6"/>
      <c r="C302" s="6"/>
      <c r="D302" s="6"/>
      <c r="E302" s="6"/>
      <c r="F302" s="8"/>
      <c r="G302" s="10" t="str">
        <f t="shared" si="9"/>
        <v/>
      </c>
      <c r="H302" s="10" t="str">
        <f t="shared" si="8"/>
        <v/>
      </c>
      <c r="I302" s="10" t="str">
        <f>IF(H302="","",VLOOKUP(H302,Age!$A$3:$C$88,2,FALSE))</f>
        <v/>
      </c>
      <c r="J302" s="10" t="str">
        <f>IF(I302="","",VLOOKUP(I302,Age!$B$3:$C$88,2,FALSE))</f>
        <v/>
      </c>
      <c r="K302" s="7"/>
      <c r="L302" s="6"/>
      <c r="M302" s="6"/>
    </row>
    <row r="303" spans="1:13" x14ac:dyDescent="0.25">
      <c r="A303" s="6"/>
      <c r="B303" s="6"/>
      <c r="C303" s="6"/>
      <c r="D303" s="6"/>
      <c r="E303" s="6"/>
      <c r="F303" s="8"/>
      <c r="G303" s="10" t="str">
        <f t="shared" si="9"/>
        <v/>
      </c>
      <c r="H303" s="10" t="str">
        <f t="shared" si="8"/>
        <v/>
      </c>
      <c r="I303" s="10" t="str">
        <f>IF(H303="","",VLOOKUP(H303,Age!$A$3:$C$88,2,FALSE))</f>
        <v/>
      </c>
      <c r="J303" s="10" t="str">
        <f>IF(I303="","",VLOOKUP(I303,Age!$B$3:$C$88,2,FALSE))</f>
        <v/>
      </c>
      <c r="K303" s="7"/>
      <c r="L303" s="6"/>
      <c r="M303" s="6"/>
    </row>
    <row r="304" spans="1:13" x14ac:dyDescent="0.25">
      <c r="A304" s="6"/>
      <c r="B304" s="6"/>
      <c r="C304" s="6"/>
      <c r="D304" s="6"/>
      <c r="E304" s="6"/>
      <c r="F304" s="8"/>
      <c r="G304" s="10" t="str">
        <f t="shared" si="9"/>
        <v/>
      </c>
      <c r="H304" s="10" t="str">
        <f t="shared" si="8"/>
        <v/>
      </c>
      <c r="I304" s="10" t="str">
        <f>IF(H304="","",VLOOKUP(H304,Age!$A$3:$C$88,2,FALSE))</f>
        <v/>
      </c>
      <c r="J304" s="10" t="str">
        <f>IF(I304="","",VLOOKUP(I304,Age!$B$3:$C$88,2,FALSE))</f>
        <v/>
      </c>
      <c r="K304" s="7"/>
      <c r="L304" s="6"/>
      <c r="M304" s="6"/>
    </row>
    <row r="305" spans="1:13" x14ac:dyDescent="0.25">
      <c r="A305" s="6"/>
      <c r="B305" s="6"/>
      <c r="C305" s="6"/>
      <c r="D305" s="6"/>
      <c r="E305" s="6"/>
      <c r="F305" s="8"/>
      <c r="G305" s="10" t="str">
        <f t="shared" si="9"/>
        <v/>
      </c>
      <c r="H305" s="10" t="str">
        <f t="shared" si="8"/>
        <v/>
      </c>
      <c r="I305" s="10" t="str">
        <f>IF(H305="","",VLOOKUP(H305,Age!$A$3:$C$88,2,FALSE))</f>
        <v/>
      </c>
      <c r="J305" s="10" t="str">
        <f>IF(I305="","",VLOOKUP(I305,Age!$B$3:$C$88,2,FALSE))</f>
        <v/>
      </c>
      <c r="K305" s="7"/>
      <c r="L305" s="6"/>
      <c r="M305" s="6"/>
    </row>
    <row r="306" spans="1:13" x14ac:dyDescent="0.25">
      <c r="A306" s="6"/>
      <c r="B306" s="6"/>
      <c r="C306" s="6"/>
      <c r="D306" s="6"/>
      <c r="E306" s="6"/>
      <c r="F306" s="8"/>
      <c r="G306" s="10" t="str">
        <f t="shared" si="9"/>
        <v/>
      </c>
      <c r="H306" s="10" t="str">
        <f t="shared" si="8"/>
        <v/>
      </c>
      <c r="I306" s="10" t="str">
        <f>IF(H306="","",VLOOKUP(H306,Age!$A$3:$C$88,2,FALSE))</f>
        <v/>
      </c>
      <c r="J306" s="10" t="str">
        <f>IF(I306="","",VLOOKUP(I306,Age!$B$3:$C$88,2,FALSE))</f>
        <v/>
      </c>
      <c r="K306" s="7"/>
      <c r="L306" s="6"/>
      <c r="M306" s="6"/>
    </row>
    <row r="307" spans="1:13" x14ac:dyDescent="0.25">
      <c r="A307" s="6"/>
      <c r="B307" s="6"/>
      <c r="C307" s="6"/>
      <c r="D307" s="6"/>
      <c r="E307" s="6"/>
      <c r="F307" s="8"/>
      <c r="G307" s="10" t="str">
        <f t="shared" si="9"/>
        <v/>
      </c>
      <c r="H307" s="10" t="str">
        <f t="shared" si="8"/>
        <v/>
      </c>
      <c r="I307" s="10" t="str">
        <f>IF(H307="","",VLOOKUP(H307,Age!$A$3:$C$88,2,FALSE))</f>
        <v/>
      </c>
      <c r="J307" s="10" t="str">
        <f>IF(I307="","",VLOOKUP(I307,Age!$B$3:$C$88,2,FALSE))</f>
        <v/>
      </c>
      <c r="K307" s="7"/>
      <c r="L307" s="6"/>
      <c r="M307" s="6"/>
    </row>
    <row r="308" spans="1:13" x14ac:dyDescent="0.25">
      <c r="A308" s="6"/>
      <c r="B308" s="6"/>
      <c r="C308" s="6"/>
      <c r="D308" s="6"/>
      <c r="E308" s="6"/>
      <c r="F308" s="8"/>
      <c r="G308" s="10" t="str">
        <f t="shared" si="9"/>
        <v/>
      </c>
      <c r="H308" s="10" t="str">
        <f t="shared" si="8"/>
        <v/>
      </c>
      <c r="I308" s="10" t="str">
        <f>IF(H308="","",VLOOKUP(H308,Age!$A$3:$C$88,2,FALSE))</f>
        <v/>
      </c>
      <c r="J308" s="10" t="str">
        <f>IF(I308="","",VLOOKUP(I308,Age!$B$3:$C$88,2,FALSE))</f>
        <v/>
      </c>
      <c r="K308" s="7"/>
      <c r="L308" s="6"/>
      <c r="M308" s="6"/>
    </row>
    <row r="309" spans="1:13" x14ac:dyDescent="0.25">
      <c r="A309" s="6"/>
      <c r="B309" s="6"/>
      <c r="C309" s="6"/>
      <c r="D309" s="6"/>
      <c r="E309" s="6"/>
      <c r="F309" s="8"/>
      <c r="G309" s="10" t="str">
        <f t="shared" si="9"/>
        <v/>
      </c>
      <c r="H309" s="10" t="str">
        <f t="shared" si="8"/>
        <v/>
      </c>
      <c r="I309" s="10" t="str">
        <f>IF(H309="","",VLOOKUP(H309,Age!$A$3:$C$88,2,FALSE))</f>
        <v/>
      </c>
      <c r="J309" s="10" t="str">
        <f>IF(I309="","",VLOOKUP(I309,Age!$B$3:$C$88,2,FALSE))</f>
        <v/>
      </c>
      <c r="K309" s="7"/>
      <c r="L309" s="6"/>
      <c r="M309" s="6"/>
    </row>
    <row r="310" spans="1:13" x14ac:dyDescent="0.25">
      <c r="A310" s="6"/>
      <c r="B310" s="6"/>
      <c r="C310" s="6"/>
      <c r="D310" s="6"/>
      <c r="E310" s="6"/>
      <c r="F310" s="8"/>
      <c r="G310" s="10" t="str">
        <f t="shared" si="9"/>
        <v/>
      </c>
      <c r="H310" s="10" t="str">
        <f t="shared" si="8"/>
        <v/>
      </c>
      <c r="I310" s="10" t="str">
        <f>IF(H310="","",VLOOKUP(H310,Age!$A$3:$C$88,2,FALSE))</f>
        <v/>
      </c>
      <c r="J310" s="10" t="str">
        <f>IF(I310="","",VLOOKUP(I310,Age!$B$3:$C$88,2,FALSE))</f>
        <v/>
      </c>
      <c r="K310" s="7"/>
      <c r="L310" s="6"/>
      <c r="M310" s="6"/>
    </row>
    <row r="311" spans="1:13" x14ac:dyDescent="0.25">
      <c r="A311" s="6"/>
      <c r="B311" s="6"/>
      <c r="C311" s="6"/>
      <c r="D311" s="6"/>
      <c r="E311" s="6"/>
      <c r="F311" s="8"/>
      <c r="G311" s="10" t="str">
        <f t="shared" si="9"/>
        <v/>
      </c>
      <c r="H311" s="10" t="str">
        <f t="shared" si="8"/>
        <v/>
      </c>
      <c r="I311" s="10" t="str">
        <f>IF(H311="","",VLOOKUP(H311,Age!$A$3:$C$88,2,FALSE))</f>
        <v/>
      </c>
      <c r="J311" s="10" t="str">
        <f>IF(I311="","",VLOOKUP(I311,Age!$B$3:$C$88,2,FALSE))</f>
        <v/>
      </c>
      <c r="K311" s="7"/>
      <c r="L311" s="6"/>
      <c r="M311" s="6"/>
    </row>
    <row r="312" spans="1:13" x14ac:dyDescent="0.25">
      <c r="A312" s="6"/>
      <c r="B312" s="6"/>
      <c r="C312" s="6"/>
      <c r="D312" s="6"/>
      <c r="E312" s="6"/>
      <c r="F312" s="8"/>
      <c r="G312" s="10" t="str">
        <f t="shared" si="9"/>
        <v/>
      </c>
      <c r="H312" s="10" t="str">
        <f t="shared" si="8"/>
        <v/>
      </c>
      <c r="I312" s="10" t="str">
        <f>IF(H312="","",VLOOKUP(H312,Age!$A$3:$C$88,2,FALSE))</f>
        <v/>
      </c>
      <c r="J312" s="10" t="str">
        <f>IF(I312="","",VLOOKUP(I312,Age!$B$3:$C$88,2,FALSE))</f>
        <v/>
      </c>
      <c r="K312" s="7"/>
      <c r="L312" s="6"/>
      <c r="M312" s="6"/>
    </row>
    <row r="313" spans="1:13" x14ac:dyDescent="0.25">
      <c r="A313" s="6"/>
      <c r="B313" s="6"/>
      <c r="C313" s="6"/>
      <c r="D313" s="6"/>
      <c r="E313" s="6"/>
      <c r="F313" s="8"/>
      <c r="G313" s="10" t="str">
        <f t="shared" si="9"/>
        <v/>
      </c>
      <c r="H313" s="10" t="str">
        <f t="shared" si="8"/>
        <v/>
      </c>
      <c r="I313" s="10" t="str">
        <f>IF(H313="","",VLOOKUP(H313,Age!$A$3:$C$88,2,FALSE))</f>
        <v/>
      </c>
      <c r="J313" s="10" t="str">
        <f>IF(I313="","",VLOOKUP(I313,Age!$B$3:$C$88,2,FALSE))</f>
        <v/>
      </c>
      <c r="K313" s="7"/>
      <c r="L313" s="6"/>
      <c r="M313" s="6"/>
    </row>
    <row r="314" spans="1:13" x14ac:dyDescent="0.25">
      <c r="A314" s="6"/>
      <c r="B314" s="6"/>
      <c r="C314" s="6"/>
      <c r="D314" s="6"/>
      <c r="E314" s="6"/>
      <c r="F314" s="8"/>
      <c r="G314" s="10" t="str">
        <f t="shared" si="9"/>
        <v/>
      </c>
      <c r="H314" s="10" t="str">
        <f t="shared" si="8"/>
        <v/>
      </c>
      <c r="I314" s="10" t="str">
        <f>IF(H314="","",VLOOKUP(H314,Age!$A$3:$C$88,2,FALSE))</f>
        <v/>
      </c>
      <c r="J314" s="10" t="str">
        <f>IF(I314="","",VLOOKUP(I314,Age!$B$3:$C$88,2,FALSE))</f>
        <v/>
      </c>
      <c r="K314" s="7"/>
      <c r="L314" s="6"/>
      <c r="M314" s="6"/>
    </row>
    <row r="315" spans="1:13" x14ac:dyDescent="0.25">
      <c r="A315" s="6"/>
      <c r="B315" s="6"/>
      <c r="C315" s="6"/>
      <c r="D315" s="6"/>
      <c r="E315" s="6"/>
      <c r="F315" s="8"/>
      <c r="G315" s="10" t="str">
        <f t="shared" si="9"/>
        <v/>
      </c>
      <c r="H315" s="10" t="str">
        <f t="shared" si="8"/>
        <v/>
      </c>
      <c r="I315" s="10" t="str">
        <f>IF(H315="","",VLOOKUP(H315,Age!$A$3:$C$88,2,FALSE))</f>
        <v/>
      </c>
      <c r="J315" s="10" t="str">
        <f>IF(I315="","",VLOOKUP(I315,Age!$B$3:$C$88,2,FALSE))</f>
        <v/>
      </c>
      <c r="K315" s="7"/>
      <c r="L315" s="6"/>
      <c r="M315" s="6"/>
    </row>
    <row r="316" spans="1:13" x14ac:dyDescent="0.25">
      <c r="A316" s="6"/>
      <c r="B316" s="6"/>
      <c r="C316" s="6"/>
      <c r="D316" s="6"/>
      <c r="E316" s="6"/>
      <c r="F316" s="8"/>
      <c r="G316" s="10" t="str">
        <f t="shared" si="9"/>
        <v/>
      </c>
      <c r="H316" s="10" t="str">
        <f t="shared" si="8"/>
        <v/>
      </c>
      <c r="I316" s="10" t="str">
        <f>IF(H316="","",VLOOKUP(H316,Age!$A$3:$C$88,2,FALSE))</f>
        <v/>
      </c>
      <c r="J316" s="10" t="str">
        <f>IF(I316="","",VLOOKUP(I316,Age!$B$3:$C$88,2,FALSE))</f>
        <v/>
      </c>
      <c r="K316" s="7"/>
      <c r="L316" s="6"/>
      <c r="M316" s="6"/>
    </row>
    <row r="317" spans="1:13" x14ac:dyDescent="0.25">
      <c r="A317" s="6"/>
      <c r="B317" s="6"/>
      <c r="C317" s="6"/>
      <c r="D317" s="6"/>
      <c r="E317" s="6"/>
      <c r="F317" s="8"/>
      <c r="G317" s="10" t="str">
        <f t="shared" si="9"/>
        <v/>
      </c>
      <c r="H317" s="10" t="str">
        <f t="shared" si="8"/>
        <v/>
      </c>
      <c r="I317" s="10" t="str">
        <f>IF(H317="","",VLOOKUP(H317,Age!$A$3:$C$88,2,FALSE))</f>
        <v/>
      </c>
      <c r="J317" s="10" t="str">
        <f>IF(I317="","",VLOOKUP(I317,Age!$B$3:$C$88,2,FALSE))</f>
        <v/>
      </c>
      <c r="K317" s="7"/>
      <c r="L317" s="6"/>
      <c r="M317" s="6"/>
    </row>
    <row r="318" spans="1:13" x14ac:dyDescent="0.25">
      <c r="A318" s="6"/>
      <c r="B318" s="6"/>
      <c r="C318" s="6"/>
      <c r="D318" s="6"/>
      <c r="E318" s="6"/>
      <c r="F318" s="8"/>
      <c r="G318" s="10" t="str">
        <f t="shared" si="9"/>
        <v/>
      </c>
      <c r="H318" s="10" t="str">
        <f t="shared" si="8"/>
        <v/>
      </c>
      <c r="I318" s="10" t="str">
        <f>IF(H318="","",VLOOKUP(H318,Age!$A$3:$C$88,2,FALSE))</f>
        <v/>
      </c>
      <c r="J318" s="10" t="str">
        <f>IF(I318="","",VLOOKUP(I318,Age!$B$3:$C$88,2,FALSE))</f>
        <v/>
      </c>
      <c r="K318" s="7"/>
      <c r="L318" s="6"/>
      <c r="M318" s="6"/>
    </row>
    <row r="319" spans="1:13" x14ac:dyDescent="0.25">
      <c r="A319" s="6"/>
      <c r="B319" s="6"/>
      <c r="C319" s="6"/>
      <c r="D319" s="6"/>
      <c r="E319" s="6"/>
      <c r="F319" s="8"/>
      <c r="G319" s="10" t="str">
        <f t="shared" si="9"/>
        <v/>
      </c>
      <c r="H319" s="10" t="str">
        <f t="shared" si="8"/>
        <v/>
      </c>
      <c r="I319" s="10" t="str">
        <f>IF(H319="","",VLOOKUP(H319,Age!$A$3:$C$88,2,FALSE))</f>
        <v/>
      </c>
      <c r="J319" s="10" t="str">
        <f>IF(I319="","",VLOOKUP(I319,Age!$B$3:$C$88,2,FALSE))</f>
        <v/>
      </c>
      <c r="K319" s="7"/>
      <c r="L319" s="6"/>
      <c r="M319" s="6"/>
    </row>
    <row r="320" spans="1:13" x14ac:dyDescent="0.25">
      <c r="A320" s="6"/>
      <c r="B320" s="6"/>
      <c r="C320" s="6"/>
      <c r="D320" s="6"/>
      <c r="E320" s="6"/>
      <c r="F320" s="8"/>
      <c r="G320" s="10" t="str">
        <f t="shared" si="9"/>
        <v/>
      </c>
      <c r="H320" s="10" t="str">
        <f t="shared" si="8"/>
        <v/>
      </c>
      <c r="I320" s="10" t="str">
        <f>IF(H320="","",VLOOKUP(H320,Age!$A$3:$C$88,2,FALSE))</f>
        <v/>
      </c>
      <c r="J320" s="10" t="str">
        <f>IF(I320="","",VLOOKUP(I320,Age!$B$3:$C$88,2,FALSE))</f>
        <v/>
      </c>
      <c r="K320" s="7"/>
      <c r="L320" s="6"/>
      <c r="M320" s="6"/>
    </row>
    <row r="321" spans="1:13" x14ac:dyDescent="0.25">
      <c r="A321" s="6"/>
      <c r="B321" s="6"/>
      <c r="C321" s="6"/>
      <c r="D321" s="6"/>
      <c r="E321" s="6"/>
      <c r="F321" s="8"/>
      <c r="G321" s="10" t="str">
        <f t="shared" si="9"/>
        <v/>
      </c>
      <c r="H321" s="10" t="str">
        <f t="shared" si="8"/>
        <v/>
      </c>
      <c r="I321" s="10" t="str">
        <f>IF(H321="","",VLOOKUP(H321,Age!$A$3:$C$88,2,FALSE))</f>
        <v/>
      </c>
      <c r="J321" s="10" t="str">
        <f>IF(I321="","",VLOOKUP(I321,Age!$B$3:$C$88,2,FALSE))</f>
        <v/>
      </c>
      <c r="K321" s="7"/>
      <c r="L321" s="6"/>
      <c r="M321" s="6"/>
    </row>
    <row r="322" spans="1:13" x14ac:dyDescent="0.25">
      <c r="A322" s="6"/>
      <c r="B322" s="6"/>
      <c r="C322" s="6"/>
      <c r="D322" s="6"/>
      <c r="E322" s="6"/>
      <c r="F322" s="8"/>
      <c r="G322" s="10" t="str">
        <f t="shared" si="9"/>
        <v/>
      </c>
      <c r="H322" s="10" t="str">
        <f t="shared" si="8"/>
        <v/>
      </c>
      <c r="I322" s="10" t="str">
        <f>IF(H322="","",VLOOKUP(H322,Age!$A$3:$C$88,2,FALSE))</f>
        <v/>
      </c>
      <c r="J322" s="10" t="str">
        <f>IF(I322="","",VLOOKUP(I322,Age!$B$3:$C$88,2,FALSE))</f>
        <v/>
      </c>
      <c r="K322" s="7"/>
      <c r="L322" s="6"/>
      <c r="M322" s="6"/>
    </row>
    <row r="323" spans="1:13" x14ac:dyDescent="0.25">
      <c r="A323" s="6"/>
      <c r="B323" s="6"/>
      <c r="C323" s="6"/>
      <c r="D323" s="6"/>
      <c r="E323" s="6"/>
      <c r="F323" s="8"/>
      <c r="G323" s="10" t="str">
        <f t="shared" si="9"/>
        <v/>
      </c>
      <c r="H323" s="10" t="str">
        <f t="shared" si="8"/>
        <v/>
      </c>
      <c r="I323" s="10" t="str">
        <f>IF(H323="","",VLOOKUP(H323,Age!$A$3:$C$88,2,FALSE))</f>
        <v/>
      </c>
      <c r="J323" s="10" t="str">
        <f>IF(I323="","",VLOOKUP(I323,Age!$B$3:$C$88,2,FALSE))</f>
        <v/>
      </c>
      <c r="K323" s="7"/>
      <c r="L323" s="6"/>
      <c r="M323" s="6"/>
    </row>
    <row r="324" spans="1:13" x14ac:dyDescent="0.25">
      <c r="A324" s="6"/>
      <c r="B324" s="6"/>
      <c r="C324" s="6"/>
      <c r="D324" s="6"/>
      <c r="E324" s="6"/>
      <c r="F324" s="8"/>
      <c r="G324" s="10" t="str">
        <f t="shared" si="9"/>
        <v/>
      </c>
      <c r="H324" s="10" t="str">
        <f t="shared" ref="H324:H376" si="10">IF(G324="","",VALUE(G324))</f>
        <v/>
      </c>
      <c r="I324" s="10" t="str">
        <f>IF(H324="","",VLOOKUP(H324,Age!$A$3:$C$88,2,FALSE))</f>
        <v/>
      </c>
      <c r="J324" s="10" t="str">
        <f>IF(I324="","",VLOOKUP(I324,Age!$B$3:$C$88,2,FALSE))</f>
        <v/>
      </c>
      <c r="K324" s="7"/>
      <c r="L324" s="6"/>
      <c r="M324" s="6"/>
    </row>
    <row r="325" spans="1:13" x14ac:dyDescent="0.25">
      <c r="A325" s="6"/>
      <c r="B325" s="6"/>
      <c r="C325" s="6"/>
      <c r="D325" s="6"/>
      <c r="E325" s="6"/>
      <c r="F325" s="8"/>
      <c r="G325" s="10" t="str">
        <f t="shared" ref="G325:G376" si="11">IF(F325="","",IF((OR(LEFT(F325,2)="00",LEFT(F325,2)="01",LEFT(F325,2)="02",LEFT(F325,2)="03",LEFT(F325,2)="04",LEFT(F325,2)="05",LEFT(F325,2)="06",LEFT(F325,2)="07",LEFT(F325,2)="08",LEFT(F325,2)="09",LEFT(F325,2)="10",LEFT(F325,2)="11",LEFT(F325,2)="12",LEFT(F325,2)="13",LEFT(F325,2)="14",LEFT(F325,2)="15",LEFT(F325,2)="16",LEFT(F325,2)="17",LEFT(F325,2)="18", LEFT(F325,2)="19",LEFT(F325,2)="20")),CONCATENATE("20",LEFT(F325,2)),CONCATENATE("19",LEFT(F325,2))))</f>
        <v/>
      </c>
      <c r="H325" s="10" t="str">
        <f t="shared" si="10"/>
        <v/>
      </c>
      <c r="I325" s="10" t="str">
        <f>IF(H325="","",VLOOKUP(H325,Age!$A$3:$C$88,2,FALSE))</f>
        <v/>
      </c>
      <c r="J325" s="10" t="str">
        <f>IF(I325="","",VLOOKUP(I325,Age!$B$3:$C$88,2,FALSE))</f>
        <v/>
      </c>
      <c r="K325" s="7"/>
      <c r="L325" s="6"/>
      <c r="M325" s="6"/>
    </row>
    <row r="326" spans="1:13" x14ac:dyDescent="0.25">
      <c r="A326" s="6"/>
      <c r="B326" s="6"/>
      <c r="C326" s="6"/>
      <c r="D326" s="6"/>
      <c r="E326" s="6"/>
      <c r="F326" s="8"/>
      <c r="G326" s="10" t="str">
        <f t="shared" si="11"/>
        <v/>
      </c>
      <c r="H326" s="10" t="str">
        <f t="shared" si="10"/>
        <v/>
      </c>
      <c r="I326" s="10" t="str">
        <f>IF(H326="","",VLOOKUP(H326,Age!$A$3:$C$88,2,FALSE))</f>
        <v/>
      </c>
      <c r="J326" s="10" t="str">
        <f>IF(I326="","",VLOOKUP(I326,Age!$B$3:$C$88,2,FALSE))</f>
        <v/>
      </c>
      <c r="K326" s="7"/>
      <c r="L326" s="6"/>
      <c r="M326" s="6"/>
    </row>
    <row r="327" spans="1:13" x14ac:dyDescent="0.25">
      <c r="A327" s="6"/>
      <c r="B327" s="6"/>
      <c r="C327" s="6"/>
      <c r="D327" s="6"/>
      <c r="E327" s="6"/>
      <c r="F327" s="8"/>
      <c r="G327" s="10" t="str">
        <f t="shared" si="11"/>
        <v/>
      </c>
      <c r="H327" s="10" t="str">
        <f t="shared" si="10"/>
        <v/>
      </c>
      <c r="I327" s="10" t="str">
        <f>IF(H327="","",VLOOKUP(H327,Age!$A$3:$C$88,2,FALSE))</f>
        <v/>
      </c>
      <c r="J327" s="10" t="str">
        <f>IF(I327="","",VLOOKUP(I327,Age!$B$3:$C$88,2,FALSE))</f>
        <v/>
      </c>
      <c r="K327" s="7"/>
      <c r="L327" s="6"/>
      <c r="M327" s="6"/>
    </row>
    <row r="328" spans="1:13" x14ac:dyDescent="0.25">
      <c r="A328" s="6"/>
      <c r="B328" s="6"/>
      <c r="C328" s="6"/>
      <c r="D328" s="6"/>
      <c r="E328" s="6"/>
      <c r="F328" s="8"/>
      <c r="G328" s="10" t="str">
        <f t="shared" si="11"/>
        <v/>
      </c>
      <c r="H328" s="10" t="str">
        <f t="shared" si="10"/>
        <v/>
      </c>
      <c r="I328" s="10" t="str">
        <f>IF(H328="","",VLOOKUP(H328,Age!$A$3:$C$88,2,FALSE))</f>
        <v/>
      </c>
      <c r="J328" s="10" t="str">
        <f>IF(I328="","",VLOOKUP(I328,Age!$B$3:$C$88,2,FALSE))</f>
        <v/>
      </c>
      <c r="K328" s="7"/>
      <c r="L328" s="6"/>
      <c r="M328" s="6"/>
    </row>
    <row r="329" spans="1:13" x14ac:dyDescent="0.25">
      <c r="A329" s="6"/>
      <c r="B329" s="6"/>
      <c r="C329" s="6"/>
      <c r="D329" s="6"/>
      <c r="E329" s="6"/>
      <c r="F329" s="8"/>
      <c r="G329" s="10" t="str">
        <f t="shared" si="11"/>
        <v/>
      </c>
      <c r="H329" s="10" t="str">
        <f t="shared" si="10"/>
        <v/>
      </c>
      <c r="I329" s="10" t="str">
        <f>IF(H329="","",VLOOKUP(H329,Age!$A$3:$C$88,2,FALSE))</f>
        <v/>
      </c>
      <c r="J329" s="10" t="str">
        <f>IF(I329="","",VLOOKUP(I329,Age!$B$3:$C$88,2,FALSE))</f>
        <v/>
      </c>
      <c r="K329" s="7"/>
      <c r="L329" s="6"/>
      <c r="M329" s="6"/>
    </row>
    <row r="330" spans="1:13" x14ac:dyDescent="0.25">
      <c r="A330" s="6"/>
      <c r="B330" s="6"/>
      <c r="C330" s="6"/>
      <c r="D330" s="6"/>
      <c r="E330" s="6"/>
      <c r="F330" s="8"/>
      <c r="G330" s="10" t="str">
        <f t="shared" si="11"/>
        <v/>
      </c>
      <c r="H330" s="10" t="str">
        <f t="shared" si="10"/>
        <v/>
      </c>
      <c r="I330" s="10" t="str">
        <f>IF(H330="","",VLOOKUP(H330,Age!$A$3:$C$88,2,FALSE))</f>
        <v/>
      </c>
      <c r="J330" s="10" t="str">
        <f>IF(I330="","",VLOOKUP(I330,Age!$B$3:$C$88,2,FALSE))</f>
        <v/>
      </c>
      <c r="K330" s="7"/>
      <c r="L330" s="6"/>
      <c r="M330" s="6"/>
    </row>
    <row r="331" spans="1:13" x14ac:dyDescent="0.25">
      <c r="A331" s="6"/>
      <c r="B331" s="6"/>
      <c r="C331" s="6"/>
      <c r="D331" s="6"/>
      <c r="E331" s="6"/>
      <c r="F331" s="8"/>
      <c r="G331" s="10" t="str">
        <f t="shared" si="11"/>
        <v/>
      </c>
      <c r="H331" s="10" t="str">
        <f t="shared" si="10"/>
        <v/>
      </c>
      <c r="I331" s="10" t="str">
        <f>IF(H331="","",VLOOKUP(H331,Age!$A$3:$C$88,2,FALSE))</f>
        <v/>
      </c>
      <c r="J331" s="10" t="str">
        <f>IF(I331="","",VLOOKUP(I331,Age!$B$3:$C$88,2,FALSE))</f>
        <v/>
      </c>
      <c r="K331" s="7"/>
      <c r="L331" s="6"/>
      <c r="M331" s="6"/>
    </row>
    <row r="332" spans="1:13" x14ac:dyDescent="0.25">
      <c r="A332" s="6"/>
      <c r="B332" s="6"/>
      <c r="C332" s="6"/>
      <c r="D332" s="6"/>
      <c r="E332" s="6"/>
      <c r="F332" s="8"/>
      <c r="G332" s="10" t="str">
        <f t="shared" si="11"/>
        <v/>
      </c>
      <c r="H332" s="10" t="str">
        <f t="shared" si="10"/>
        <v/>
      </c>
      <c r="I332" s="10" t="str">
        <f>IF(H332="","",VLOOKUP(H332,Age!$A$3:$C$88,2,FALSE))</f>
        <v/>
      </c>
      <c r="J332" s="10" t="str">
        <f>IF(I332="","",VLOOKUP(I332,Age!$B$3:$C$88,2,FALSE))</f>
        <v/>
      </c>
      <c r="K332" s="7"/>
      <c r="L332" s="6"/>
      <c r="M332" s="6"/>
    </row>
    <row r="333" spans="1:13" x14ac:dyDescent="0.25">
      <c r="A333" s="6"/>
      <c r="B333" s="6"/>
      <c r="C333" s="6"/>
      <c r="D333" s="6"/>
      <c r="E333" s="6"/>
      <c r="F333" s="8"/>
      <c r="G333" s="10" t="str">
        <f t="shared" si="11"/>
        <v/>
      </c>
      <c r="H333" s="10" t="str">
        <f t="shared" si="10"/>
        <v/>
      </c>
      <c r="I333" s="10" t="str">
        <f>IF(H333="","",VLOOKUP(H333,Age!$A$3:$C$88,2,FALSE))</f>
        <v/>
      </c>
      <c r="J333" s="10" t="str">
        <f>IF(I333="","",VLOOKUP(I333,Age!$B$3:$C$88,2,FALSE))</f>
        <v/>
      </c>
      <c r="K333" s="7"/>
      <c r="L333" s="6"/>
      <c r="M333" s="6"/>
    </row>
    <row r="334" spans="1:13" x14ac:dyDescent="0.25">
      <c r="A334" s="6"/>
      <c r="B334" s="6"/>
      <c r="C334" s="6"/>
      <c r="D334" s="6"/>
      <c r="E334" s="6"/>
      <c r="F334" s="8"/>
      <c r="G334" s="10" t="str">
        <f t="shared" si="11"/>
        <v/>
      </c>
      <c r="H334" s="10" t="str">
        <f t="shared" si="10"/>
        <v/>
      </c>
      <c r="I334" s="10" t="str">
        <f>IF(H334="","",VLOOKUP(H334,Age!$A$3:$C$88,2,FALSE))</f>
        <v/>
      </c>
      <c r="J334" s="10" t="str">
        <f>IF(I334="","",VLOOKUP(I334,Age!$B$3:$C$88,2,FALSE))</f>
        <v/>
      </c>
      <c r="K334" s="7"/>
      <c r="L334" s="6"/>
      <c r="M334" s="6"/>
    </row>
    <row r="335" spans="1:13" x14ac:dyDescent="0.25">
      <c r="A335" s="6"/>
      <c r="B335" s="6"/>
      <c r="C335" s="6"/>
      <c r="D335" s="6"/>
      <c r="E335" s="6"/>
      <c r="F335" s="8"/>
      <c r="G335" s="10" t="str">
        <f t="shared" si="11"/>
        <v/>
      </c>
      <c r="H335" s="10" t="str">
        <f t="shared" si="10"/>
        <v/>
      </c>
      <c r="I335" s="10" t="str">
        <f>IF(H335="","",VLOOKUP(H335,Age!$A$3:$C$88,2,FALSE))</f>
        <v/>
      </c>
      <c r="J335" s="10" t="str">
        <f>IF(I335="","",VLOOKUP(I335,Age!$B$3:$C$88,2,FALSE))</f>
        <v/>
      </c>
      <c r="K335" s="7"/>
      <c r="L335" s="6"/>
      <c r="M335" s="6"/>
    </row>
    <row r="336" spans="1:13" x14ac:dyDescent="0.25">
      <c r="A336" s="6"/>
      <c r="B336" s="6"/>
      <c r="C336" s="6"/>
      <c r="D336" s="6"/>
      <c r="E336" s="6"/>
      <c r="F336" s="8"/>
      <c r="G336" s="10" t="str">
        <f t="shared" si="11"/>
        <v/>
      </c>
      <c r="H336" s="10" t="str">
        <f t="shared" si="10"/>
        <v/>
      </c>
      <c r="I336" s="10" t="str">
        <f>IF(H336="","",VLOOKUP(H336,Age!$A$3:$C$88,2,FALSE))</f>
        <v/>
      </c>
      <c r="J336" s="10" t="str">
        <f>IF(I336="","",VLOOKUP(I336,Age!$B$3:$C$88,2,FALSE))</f>
        <v/>
      </c>
      <c r="K336" s="7"/>
      <c r="L336" s="6"/>
      <c r="M336" s="6"/>
    </row>
    <row r="337" spans="1:13" x14ac:dyDescent="0.25">
      <c r="A337" s="6"/>
      <c r="B337" s="6"/>
      <c r="C337" s="6"/>
      <c r="D337" s="6"/>
      <c r="E337" s="6"/>
      <c r="F337" s="8"/>
      <c r="G337" s="10" t="str">
        <f t="shared" si="11"/>
        <v/>
      </c>
      <c r="H337" s="10" t="str">
        <f t="shared" si="10"/>
        <v/>
      </c>
      <c r="I337" s="10" t="str">
        <f>IF(H337="","",VLOOKUP(H337,Age!$A$3:$C$88,2,FALSE))</f>
        <v/>
      </c>
      <c r="J337" s="10" t="str">
        <f>IF(I337="","",VLOOKUP(I337,Age!$B$3:$C$88,2,FALSE))</f>
        <v/>
      </c>
      <c r="K337" s="7"/>
      <c r="L337" s="6"/>
      <c r="M337" s="6"/>
    </row>
    <row r="338" spans="1:13" x14ac:dyDescent="0.25">
      <c r="A338" s="6"/>
      <c r="B338" s="6"/>
      <c r="C338" s="6"/>
      <c r="D338" s="6"/>
      <c r="E338" s="6"/>
      <c r="F338" s="8"/>
      <c r="G338" s="10" t="str">
        <f t="shared" si="11"/>
        <v/>
      </c>
      <c r="H338" s="10" t="str">
        <f t="shared" si="10"/>
        <v/>
      </c>
      <c r="I338" s="10" t="str">
        <f>IF(H338="","",VLOOKUP(H338,Age!$A$3:$C$88,2,FALSE))</f>
        <v/>
      </c>
      <c r="J338" s="10" t="str">
        <f>IF(I338="","",VLOOKUP(I338,Age!$B$3:$C$88,2,FALSE))</f>
        <v/>
      </c>
      <c r="K338" s="7"/>
      <c r="L338" s="6"/>
      <c r="M338" s="6"/>
    </row>
    <row r="339" spans="1:13" x14ac:dyDescent="0.25">
      <c r="A339" s="6"/>
      <c r="B339" s="6"/>
      <c r="C339" s="6"/>
      <c r="D339" s="6"/>
      <c r="E339" s="6"/>
      <c r="F339" s="8"/>
      <c r="G339" s="10" t="str">
        <f t="shared" si="11"/>
        <v/>
      </c>
      <c r="H339" s="10" t="str">
        <f t="shared" si="10"/>
        <v/>
      </c>
      <c r="I339" s="10" t="str">
        <f>IF(H339="","",VLOOKUP(H339,Age!$A$3:$C$88,2,FALSE))</f>
        <v/>
      </c>
      <c r="J339" s="10" t="str">
        <f>IF(I339="","",VLOOKUP(I339,Age!$B$3:$C$88,2,FALSE))</f>
        <v/>
      </c>
      <c r="K339" s="7"/>
      <c r="L339" s="6"/>
      <c r="M339" s="6"/>
    </row>
    <row r="340" spans="1:13" x14ac:dyDescent="0.25">
      <c r="A340" s="6"/>
      <c r="B340" s="6"/>
      <c r="C340" s="6"/>
      <c r="D340" s="6"/>
      <c r="E340" s="6"/>
      <c r="F340" s="8"/>
      <c r="G340" s="10" t="str">
        <f t="shared" si="11"/>
        <v/>
      </c>
      <c r="H340" s="10" t="str">
        <f t="shared" si="10"/>
        <v/>
      </c>
      <c r="I340" s="10" t="str">
        <f>IF(H340="","",VLOOKUP(H340,Age!$A$3:$C$88,2,FALSE))</f>
        <v/>
      </c>
      <c r="J340" s="10" t="str">
        <f>IF(I340="","",VLOOKUP(I340,Age!$B$3:$C$88,2,FALSE))</f>
        <v/>
      </c>
      <c r="K340" s="7"/>
      <c r="L340" s="6"/>
      <c r="M340" s="6"/>
    </row>
    <row r="341" spans="1:13" x14ac:dyDescent="0.25">
      <c r="A341" s="6"/>
      <c r="B341" s="6"/>
      <c r="C341" s="6"/>
      <c r="D341" s="6"/>
      <c r="E341" s="6"/>
      <c r="F341" s="8"/>
      <c r="G341" s="10" t="str">
        <f t="shared" si="11"/>
        <v/>
      </c>
      <c r="H341" s="10" t="str">
        <f t="shared" si="10"/>
        <v/>
      </c>
      <c r="I341" s="10" t="str">
        <f>IF(H341="","",VLOOKUP(H341,Age!$A$3:$C$88,2,FALSE))</f>
        <v/>
      </c>
      <c r="J341" s="10" t="str">
        <f>IF(I341="","",VLOOKUP(I341,Age!$B$3:$C$88,2,FALSE))</f>
        <v/>
      </c>
      <c r="K341" s="7"/>
      <c r="L341" s="6"/>
      <c r="M341" s="6"/>
    </row>
    <row r="342" spans="1:13" x14ac:dyDescent="0.25">
      <c r="A342" s="6"/>
      <c r="B342" s="6"/>
      <c r="C342" s="6"/>
      <c r="D342" s="6"/>
      <c r="E342" s="6"/>
      <c r="F342" s="8"/>
      <c r="G342" s="10" t="str">
        <f t="shared" si="11"/>
        <v/>
      </c>
      <c r="H342" s="10" t="str">
        <f t="shared" si="10"/>
        <v/>
      </c>
      <c r="I342" s="10" t="str">
        <f>IF(H342="","",VLOOKUP(H342,Age!$A$3:$C$88,2,FALSE))</f>
        <v/>
      </c>
      <c r="J342" s="10" t="str">
        <f>IF(I342="","",VLOOKUP(I342,Age!$B$3:$C$88,2,FALSE))</f>
        <v/>
      </c>
      <c r="K342" s="7"/>
      <c r="L342" s="6"/>
      <c r="M342" s="6"/>
    </row>
    <row r="343" spans="1:13" x14ac:dyDescent="0.25">
      <c r="A343" s="6"/>
      <c r="B343" s="6"/>
      <c r="C343" s="6"/>
      <c r="D343" s="6"/>
      <c r="E343" s="6"/>
      <c r="F343" s="8"/>
      <c r="G343" s="10" t="str">
        <f t="shared" si="11"/>
        <v/>
      </c>
      <c r="H343" s="10" t="str">
        <f t="shared" si="10"/>
        <v/>
      </c>
      <c r="I343" s="10" t="str">
        <f>IF(H343="","",VLOOKUP(H343,Age!$A$3:$C$88,2,FALSE))</f>
        <v/>
      </c>
      <c r="J343" s="10" t="str">
        <f>IF(I343="","",VLOOKUP(I343,Age!$B$3:$C$88,2,FALSE))</f>
        <v/>
      </c>
      <c r="K343" s="7"/>
      <c r="L343" s="6"/>
      <c r="M343" s="6"/>
    </row>
    <row r="344" spans="1:13" x14ac:dyDescent="0.25">
      <c r="A344" s="6"/>
      <c r="B344" s="6"/>
      <c r="C344" s="6"/>
      <c r="D344" s="6"/>
      <c r="E344" s="6"/>
      <c r="F344" s="8"/>
      <c r="G344" s="10" t="str">
        <f t="shared" si="11"/>
        <v/>
      </c>
      <c r="H344" s="10" t="str">
        <f t="shared" si="10"/>
        <v/>
      </c>
      <c r="I344" s="10" t="str">
        <f>IF(H344="","",VLOOKUP(H344,Age!$A$3:$C$88,2,FALSE))</f>
        <v/>
      </c>
      <c r="J344" s="10" t="str">
        <f>IF(I344="","",VLOOKUP(I344,Age!$B$3:$C$88,2,FALSE))</f>
        <v/>
      </c>
      <c r="K344" s="7"/>
      <c r="L344" s="6"/>
      <c r="M344" s="6"/>
    </row>
    <row r="345" spans="1:13" x14ac:dyDescent="0.25">
      <c r="A345" s="6"/>
      <c r="B345" s="6"/>
      <c r="C345" s="6"/>
      <c r="D345" s="6"/>
      <c r="E345" s="6"/>
      <c r="F345" s="8"/>
      <c r="G345" s="10" t="str">
        <f t="shared" si="11"/>
        <v/>
      </c>
      <c r="H345" s="10" t="str">
        <f t="shared" si="10"/>
        <v/>
      </c>
      <c r="I345" s="10" t="str">
        <f>IF(H345="","",VLOOKUP(H345,Age!$A$3:$C$88,2,FALSE))</f>
        <v/>
      </c>
      <c r="J345" s="10" t="str">
        <f>IF(I345="","",VLOOKUP(I345,Age!$B$3:$C$88,2,FALSE))</f>
        <v/>
      </c>
      <c r="K345" s="7"/>
      <c r="L345" s="6"/>
      <c r="M345" s="6"/>
    </row>
    <row r="346" spans="1:13" x14ac:dyDescent="0.25">
      <c r="A346" s="6"/>
      <c r="B346" s="6"/>
      <c r="C346" s="6"/>
      <c r="D346" s="6"/>
      <c r="E346" s="6"/>
      <c r="F346" s="8"/>
      <c r="G346" s="10" t="str">
        <f t="shared" si="11"/>
        <v/>
      </c>
      <c r="H346" s="10" t="str">
        <f t="shared" si="10"/>
        <v/>
      </c>
      <c r="I346" s="10" t="str">
        <f>IF(H346="","",VLOOKUP(H346,Age!$A$3:$C$88,2,FALSE))</f>
        <v/>
      </c>
      <c r="J346" s="10" t="str">
        <f>IF(I346="","",VLOOKUP(I346,Age!$B$3:$C$88,2,FALSE))</f>
        <v/>
      </c>
      <c r="K346" s="7"/>
      <c r="L346" s="6"/>
      <c r="M346" s="6"/>
    </row>
    <row r="347" spans="1:13" x14ac:dyDescent="0.25">
      <c r="A347" s="6"/>
      <c r="B347" s="6"/>
      <c r="C347" s="6"/>
      <c r="D347" s="6"/>
      <c r="E347" s="6"/>
      <c r="F347" s="8"/>
      <c r="G347" s="10" t="str">
        <f t="shared" si="11"/>
        <v/>
      </c>
      <c r="H347" s="10" t="str">
        <f t="shared" si="10"/>
        <v/>
      </c>
      <c r="I347" s="10" t="str">
        <f>IF(H347="","",VLOOKUP(H347,Age!$A$3:$C$88,2,FALSE))</f>
        <v/>
      </c>
      <c r="J347" s="10" t="str">
        <f>IF(I347="","",VLOOKUP(I347,Age!$B$3:$C$88,2,FALSE))</f>
        <v/>
      </c>
      <c r="K347" s="7"/>
      <c r="L347" s="6"/>
      <c r="M347" s="6"/>
    </row>
    <row r="348" spans="1:13" x14ac:dyDescent="0.25">
      <c r="A348" s="6"/>
      <c r="B348" s="6"/>
      <c r="C348" s="6"/>
      <c r="D348" s="6"/>
      <c r="E348" s="6"/>
      <c r="F348" s="8"/>
      <c r="G348" s="10" t="str">
        <f t="shared" si="11"/>
        <v/>
      </c>
      <c r="H348" s="10" t="str">
        <f t="shared" si="10"/>
        <v/>
      </c>
      <c r="I348" s="10" t="str">
        <f>IF(H348="","",VLOOKUP(H348,Age!$A$3:$C$88,2,FALSE))</f>
        <v/>
      </c>
      <c r="J348" s="10" t="str">
        <f>IF(I348="","",VLOOKUP(I348,Age!$B$3:$C$88,2,FALSE))</f>
        <v/>
      </c>
      <c r="K348" s="7"/>
      <c r="L348" s="6"/>
      <c r="M348" s="6"/>
    </row>
    <row r="349" spans="1:13" x14ac:dyDescent="0.25">
      <c r="A349" s="6"/>
      <c r="B349" s="6"/>
      <c r="C349" s="6"/>
      <c r="D349" s="6"/>
      <c r="E349" s="6"/>
      <c r="F349" s="8"/>
      <c r="G349" s="10" t="str">
        <f t="shared" si="11"/>
        <v/>
      </c>
      <c r="H349" s="10" t="str">
        <f t="shared" si="10"/>
        <v/>
      </c>
      <c r="I349" s="10" t="str">
        <f>IF(H349="","",VLOOKUP(H349,Age!$A$3:$C$88,2,FALSE))</f>
        <v/>
      </c>
      <c r="J349" s="10" t="str">
        <f>IF(I349="","",VLOOKUP(I349,Age!$B$3:$C$88,2,FALSE))</f>
        <v/>
      </c>
      <c r="K349" s="7"/>
      <c r="L349" s="6"/>
      <c r="M349" s="6"/>
    </row>
    <row r="350" spans="1:13" x14ac:dyDescent="0.25">
      <c r="A350" s="6"/>
      <c r="B350" s="6"/>
      <c r="C350" s="6"/>
      <c r="D350" s="6"/>
      <c r="E350" s="6"/>
      <c r="F350" s="8"/>
      <c r="G350" s="10" t="str">
        <f t="shared" si="11"/>
        <v/>
      </c>
      <c r="H350" s="10" t="str">
        <f t="shared" si="10"/>
        <v/>
      </c>
      <c r="I350" s="10" t="str">
        <f>IF(H350="","",VLOOKUP(H350,Age!$A$3:$C$88,2,FALSE))</f>
        <v/>
      </c>
      <c r="J350" s="10" t="str">
        <f>IF(I350="","",VLOOKUP(I350,Age!$B$3:$C$88,2,FALSE))</f>
        <v/>
      </c>
      <c r="K350" s="7"/>
      <c r="L350" s="6"/>
      <c r="M350" s="6"/>
    </row>
    <row r="351" spans="1:13" x14ac:dyDescent="0.25">
      <c r="A351" s="6"/>
      <c r="B351" s="6"/>
      <c r="C351" s="6"/>
      <c r="D351" s="6"/>
      <c r="E351" s="6"/>
      <c r="F351" s="8"/>
      <c r="G351" s="10" t="str">
        <f t="shared" si="11"/>
        <v/>
      </c>
      <c r="H351" s="10" t="str">
        <f t="shared" si="10"/>
        <v/>
      </c>
      <c r="I351" s="10" t="str">
        <f>IF(H351="","",VLOOKUP(H351,Age!$A$3:$C$88,2,FALSE))</f>
        <v/>
      </c>
      <c r="J351" s="10" t="str">
        <f>IF(I351="","",VLOOKUP(I351,Age!$B$3:$C$88,2,FALSE))</f>
        <v/>
      </c>
      <c r="K351" s="7"/>
      <c r="L351" s="6"/>
      <c r="M351" s="6"/>
    </row>
    <row r="352" spans="1:13" x14ac:dyDescent="0.25">
      <c r="A352" s="6"/>
      <c r="B352" s="6"/>
      <c r="C352" s="6"/>
      <c r="D352" s="6"/>
      <c r="E352" s="6"/>
      <c r="F352" s="8"/>
      <c r="G352" s="10" t="str">
        <f t="shared" si="11"/>
        <v/>
      </c>
      <c r="H352" s="10" t="str">
        <f t="shared" si="10"/>
        <v/>
      </c>
      <c r="I352" s="10" t="str">
        <f>IF(H352="","",VLOOKUP(H352,Age!$A$3:$C$88,2,FALSE))</f>
        <v/>
      </c>
      <c r="J352" s="10" t="str">
        <f>IF(I352="","",VLOOKUP(I352,Age!$B$3:$C$88,2,FALSE))</f>
        <v/>
      </c>
      <c r="K352" s="7"/>
      <c r="L352" s="6"/>
      <c r="M352" s="6"/>
    </row>
    <row r="353" spans="1:13" x14ac:dyDescent="0.25">
      <c r="A353" s="6"/>
      <c r="B353" s="6"/>
      <c r="C353" s="6"/>
      <c r="D353" s="6"/>
      <c r="E353" s="6"/>
      <c r="F353" s="8"/>
      <c r="G353" s="10" t="str">
        <f t="shared" si="11"/>
        <v/>
      </c>
      <c r="H353" s="10" t="str">
        <f t="shared" si="10"/>
        <v/>
      </c>
      <c r="I353" s="10" t="str">
        <f>IF(H353="","",VLOOKUP(H353,Age!$A$3:$C$88,2,FALSE))</f>
        <v/>
      </c>
      <c r="J353" s="10" t="str">
        <f>IF(I353="","",VLOOKUP(I353,Age!$B$3:$C$88,2,FALSE))</f>
        <v/>
      </c>
      <c r="K353" s="7"/>
      <c r="L353" s="6"/>
      <c r="M353" s="6"/>
    </row>
    <row r="354" spans="1:13" x14ac:dyDescent="0.25">
      <c r="A354" s="6"/>
      <c r="B354" s="6"/>
      <c r="C354" s="6"/>
      <c r="D354" s="6"/>
      <c r="E354" s="6"/>
      <c r="F354" s="8"/>
      <c r="G354" s="10" t="str">
        <f t="shared" si="11"/>
        <v/>
      </c>
      <c r="H354" s="10" t="str">
        <f t="shared" si="10"/>
        <v/>
      </c>
      <c r="I354" s="10" t="str">
        <f>IF(H354="","",VLOOKUP(H354,Age!$A$3:$C$88,2,FALSE))</f>
        <v/>
      </c>
      <c r="J354" s="10" t="str">
        <f>IF(I354="","",VLOOKUP(I354,Age!$B$3:$C$88,2,FALSE))</f>
        <v/>
      </c>
      <c r="K354" s="7"/>
      <c r="L354" s="6"/>
      <c r="M354" s="6"/>
    </row>
    <row r="355" spans="1:13" x14ac:dyDescent="0.25">
      <c r="A355" s="6"/>
      <c r="B355" s="6"/>
      <c r="C355" s="6"/>
      <c r="D355" s="6"/>
      <c r="E355" s="6"/>
      <c r="F355" s="8"/>
      <c r="G355" s="10" t="str">
        <f t="shared" si="11"/>
        <v/>
      </c>
      <c r="H355" s="10" t="str">
        <f t="shared" si="10"/>
        <v/>
      </c>
      <c r="I355" s="10" t="str">
        <f>IF(H355="","",VLOOKUP(H355,Age!$A$3:$C$88,2,FALSE))</f>
        <v/>
      </c>
      <c r="J355" s="10" t="str">
        <f>IF(I355="","",VLOOKUP(I355,Age!$B$3:$C$88,2,FALSE))</f>
        <v/>
      </c>
      <c r="K355" s="7"/>
      <c r="L355" s="6"/>
      <c r="M355" s="6"/>
    </row>
    <row r="356" spans="1:13" x14ac:dyDescent="0.25">
      <c r="A356" s="6"/>
      <c r="B356" s="6"/>
      <c r="C356" s="6"/>
      <c r="D356" s="6"/>
      <c r="E356" s="6"/>
      <c r="F356" s="8"/>
      <c r="G356" s="10" t="str">
        <f t="shared" si="11"/>
        <v/>
      </c>
      <c r="H356" s="10" t="str">
        <f t="shared" si="10"/>
        <v/>
      </c>
      <c r="I356" s="10" t="str">
        <f>IF(H356="","",VLOOKUP(H356,Age!$A$3:$C$88,2,FALSE))</f>
        <v/>
      </c>
      <c r="J356" s="10" t="str">
        <f>IF(I356="","",VLOOKUP(I356,Age!$B$3:$C$88,2,FALSE))</f>
        <v/>
      </c>
      <c r="K356" s="7"/>
      <c r="L356" s="6"/>
      <c r="M356" s="6"/>
    </row>
    <row r="357" spans="1:13" x14ac:dyDescent="0.25">
      <c r="A357" s="6"/>
      <c r="B357" s="6"/>
      <c r="C357" s="6"/>
      <c r="D357" s="6"/>
      <c r="E357" s="6"/>
      <c r="F357" s="8"/>
      <c r="G357" s="10" t="str">
        <f t="shared" si="11"/>
        <v/>
      </c>
      <c r="H357" s="10" t="str">
        <f t="shared" si="10"/>
        <v/>
      </c>
      <c r="I357" s="10" t="str">
        <f>IF(H357="","",VLOOKUP(H357,Age!$A$3:$C$88,2,FALSE))</f>
        <v/>
      </c>
      <c r="J357" s="10" t="str">
        <f>IF(I357="","",VLOOKUP(I357,Age!$B$3:$C$88,2,FALSE))</f>
        <v/>
      </c>
      <c r="K357" s="7"/>
      <c r="L357" s="6"/>
      <c r="M357" s="6"/>
    </row>
    <row r="358" spans="1:13" x14ac:dyDescent="0.25">
      <c r="A358" s="6"/>
      <c r="B358" s="6"/>
      <c r="C358" s="6"/>
      <c r="D358" s="6"/>
      <c r="E358" s="6"/>
      <c r="F358" s="8"/>
      <c r="G358" s="10" t="str">
        <f t="shared" si="11"/>
        <v/>
      </c>
      <c r="H358" s="10" t="str">
        <f t="shared" si="10"/>
        <v/>
      </c>
      <c r="I358" s="10" t="str">
        <f>IF(H358="","",VLOOKUP(H358,Age!$A$3:$C$88,2,FALSE))</f>
        <v/>
      </c>
      <c r="J358" s="10" t="str">
        <f>IF(I358="","",VLOOKUP(I358,Age!$B$3:$C$88,2,FALSE))</f>
        <v/>
      </c>
      <c r="K358" s="7"/>
      <c r="L358" s="6"/>
      <c r="M358" s="6"/>
    </row>
    <row r="359" spans="1:13" x14ac:dyDescent="0.25">
      <c r="A359" s="6"/>
      <c r="B359" s="6"/>
      <c r="C359" s="6"/>
      <c r="D359" s="6"/>
      <c r="E359" s="6"/>
      <c r="F359" s="8"/>
      <c r="G359" s="10" t="str">
        <f t="shared" si="11"/>
        <v/>
      </c>
      <c r="H359" s="10" t="str">
        <f t="shared" si="10"/>
        <v/>
      </c>
      <c r="I359" s="10" t="str">
        <f>IF(H359="","",VLOOKUP(H359,Age!$A$3:$C$88,2,FALSE))</f>
        <v/>
      </c>
      <c r="J359" s="10" t="str">
        <f>IF(I359="","",VLOOKUP(I359,Age!$B$3:$C$88,2,FALSE))</f>
        <v/>
      </c>
      <c r="K359" s="7"/>
      <c r="L359" s="6"/>
      <c r="M359" s="6"/>
    </row>
    <row r="360" spans="1:13" x14ac:dyDescent="0.25">
      <c r="A360" s="6"/>
      <c r="B360" s="6"/>
      <c r="C360" s="6"/>
      <c r="D360" s="6"/>
      <c r="E360" s="6"/>
      <c r="F360" s="8"/>
      <c r="G360" s="10" t="str">
        <f t="shared" si="11"/>
        <v/>
      </c>
      <c r="H360" s="10" t="str">
        <f t="shared" si="10"/>
        <v/>
      </c>
      <c r="I360" s="10" t="str">
        <f>IF(H360="","",VLOOKUP(H360,Age!$A$3:$C$88,2,FALSE))</f>
        <v/>
      </c>
      <c r="J360" s="10" t="str">
        <f>IF(I360="","",VLOOKUP(I360,Age!$B$3:$C$88,2,FALSE))</f>
        <v/>
      </c>
      <c r="K360" s="7"/>
      <c r="L360" s="6"/>
      <c r="M360" s="6"/>
    </row>
    <row r="361" spans="1:13" x14ac:dyDescent="0.25">
      <c r="A361" s="6"/>
      <c r="B361" s="6"/>
      <c r="C361" s="6"/>
      <c r="D361" s="6"/>
      <c r="E361" s="6"/>
      <c r="F361" s="8"/>
      <c r="G361" s="10" t="str">
        <f t="shared" si="11"/>
        <v/>
      </c>
      <c r="H361" s="10" t="str">
        <f t="shared" si="10"/>
        <v/>
      </c>
      <c r="I361" s="10" t="str">
        <f>IF(H361="","",VLOOKUP(H361,Age!$A$3:$C$88,2,FALSE))</f>
        <v/>
      </c>
      <c r="J361" s="10" t="str">
        <f>IF(I361="","",VLOOKUP(I361,Age!$B$3:$C$88,2,FALSE))</f>
        <v/>
      </c>
      <c r="K361" s="7"/>
      <c r="L361" s="6"/>
      <c r="M361" s="6"/>
    </row>
    <row r="362" spans="1:13" x14ac:dyDescent="0.25">
      <c r="A362" s="6"/>
      <c r="B362" s="6"/>
      <c r="C362" s="6"/>
      <c r="D362" s="6"/>
      <c r="E362" s="6"/>
      <c r="F362" s="8"/>
      <c r="G362" s="10" t="str">
        <f t="shared" si="11"/>
        <v/>
      </c>
      <c r="H362" s="10" t="str">
        <f t="shared" si="10"/>
        <v/>
      </c>
      <c r="I362" s="10" t="str">
        <f>IF(H362="","",VLOOKUP(H362,Age!$A$3:$C$88,2,FALSE))</f>
        <v/>
      </c>
      <c r="J362" s="10" t="str">
        <f>IF(I362="","",VLOOKUP(I362,Age!$B$3:$C$88,2,FALSE))</f>
        <v/>
      </c>
      <c r="K362" s="7"/>
      <c r="L362" s="6"/>
      <c r="M362" s="6"/>
    </row>
    <row r="363" spans="1:13" x14ac:dyDescent="0.25">
      <c r="A363" s="6"/>
      <c r="B363" s="6"/>
      <c r="C363" s="6"/>
      <c r="D363" s="6"/>
      <c r="E363" s="6"/>
      <c r="F363" s="8"/>
      <c r="G363" s="10" t="str">
        <f t="shared" si="11"/>
        <v/>
      </c>
      <c r="H363" s="10" t="str">
        <f t="shared" si="10"/>
        <v/>
      </c>
      <c r="I363" s="10" t="str">
        <f>IF(H363="","",VLOOKUP(H363,Age!$A$3:$C$88,2,FALSE))</f>
        <v/>
      </c>
      <c r="J363" s="10" t="str">
        <f>IF(I363="","",VLOOKUP(I363,Age!$B$3:$C$88,2,FALSE))</f>
        <v/>
      </c>
      <c r="K363" s="7"/>
      <c r="L363" s="6"/>
      <c r="M363" s="6"/>
    </row>
    <row r="364" spans="1:13" x14ac:dyDescent="0.25">
      <c r="A364" s="6"/>
      <c r="B364" s="6"/>
      <c r="C364" s="6"/>
      <c r="D364" s="6"/>
      <c r="E364" s="6"/>
      <c r="F364" s="8"/>
      <c r="G364" s="10" t="str">
        <f t="shared" si="11"/>
        <v/>
      </c>
      <c r="H364" s="10" t="str">
        <f t="shared" si="10"/>
        <v/>
      </c>
      <c r="I364" s="10" t="str">
        <f>IF(H364="","",VLOOKUP(H364,Age!$A$3:$C$88,2,FALSE))</f>
        <v/>
      </c>
      <c r="J364" s="10" t="str">
        <f>IF(I364="","",VLOOKUP(I364,Age!$B$3:$C$88,2,FALSE))</f>
        <v/>
      </c>
      <c r="K364" s="7"/>
      <c r="L364" s="6"/>
      <c r="M364" s="6"/>
    </row>
    <row r="365" spans="1:13" x14ac:dyDescent="0.25">
      <c r="A365" s="6"/>
      <c r="B365" s="6"/>
      <c r="C365" s="6"/>
      <c r="D365" s="6"/>
      <c r="E365" s="6"/>
      <c r="F365" s="8"/>
      <c r="G365" s="10" t="str">
        <f t="shared" si="11"/>
        <v/>
      </c>
      <c r="H365" s="10" t="str">
        <f t="shared" si="10"/>
        <v/>
      </c>
      <c r="I365" s="10" t="str">
        <f>IF(H365="","",VLOOKUP(H365,Age!$A$3:$C$88,2,FALSE))</f>
        <v/>
      </c>
      <c r="J365" s="10" t="str">
        <f>IF(I365="","",VLOOKUP(I365,Age!$B$3:$C$88,2,FALSE))</f>
        <v/>
      </c>
      <c r="K365" s="7"/>
      <c r="L365" s="6"/>
      <c r="M365" s="6"/>
    </row>
    <row r="366" spans="1:13" x14ac:dyDescent="0.25">
      <c r="A366" s="6"/>
      <c r="B366" s="6"/>
      <c r="C366" s="6"/>
      <c r="D366" s="6"/>
      <c r="E366" s="6"/>
      <c r="F366" s="8"/>
      <c r="G366" s="10" t="str">
        <f t="shared" si="11"/>
        <v/>
      </c>
      <c r="H366" s="10" t="str">
        <f t="shared" si="10"/>
        <v/>
      </c>
      <c r="I366" s="10" t="str">
        <f>IF(H366="","",VLOOKUP(H366,Age!$A$3:$C$88,2,FALSE))</f>
        <v/>
      </c>
      <c r="J366" s="10" t="str">
        <f>IF(I366="","",VLOOKUP(I366,Age!$B$3:$C$88,2,FALSE))</f>
        <v/>
      </c>
      <c r="K366" s="7"/>
      <c r="L366" s="6"/>
      <c r="M366" s="6"/>
    </row>
    <row r="367" spans="1:13" x14ac:dyDescent="0.25">
      <c r="A367" s="6"/>
      <c r="B367" s="6"/>
      <c r="C367" s="6"/>
      <c r="D367" s="6"/>
      <c r="E367" s="6"/>
      <c r="F367" s="8"/>
      <c r="G367" s="10" t="str">
        <f t="shared" si="11"/>
        <v/>
      </c>
      <c r="H367" s="10" t="str">
        <f t="shared" si="10"/>
        <v/>
      </c>
      <c r="I367" s="10" t="str">
        <f>IF(H367="","",VLOOKUP(H367,Age!$A$3:$C$88,2,FALSE))</f>
        <v/>
      </c>
      <c r="J367" s="10" t="str">
        <f>IF(I367="","",VLOOKUP(I367,Age!$B$3:$C$88,2,FALSE))</f>
        <v/>
      </c>
      <c r="K367" s="7"/>
      <c r="L367" s="6"/>
      <c r="M367" s="6"/>
    </row>
    <row r="368" spans="1:13" x14ac:dyDescent="0.25">
      <c r="A368" s="6"/>
      <c r="B368" s="6"/>
      <c r="C368" s="6"/>
      <c r="D368" s="6"/>
      <c r="E368" s="6"/>
      <c r="F368" s="8"/>
      <c r="G368" s="10" t="str">
        <f t="shared" si="11"/>
        <v/>
      </c>
      <c r="H368" s="10" t="str">
        <f t="shared" si="10"/>
        <v/>
      </c>
      <c r="I368" s="10" t="str">
        <f>IF(H368="","",VLOOKUP(H368,Age!$A$3:$C$88,2,FALSE))</f>
        <v/>
      </c>
      <c r="J368" s="10" t="str">
        <f>IF(I368="","",VLOOKUP(I368,Age!$B$3:$C$88,2,FALSE))</f>
        <v/>
      </c>
      <c r="K368" s="7"/>
      <c r="L368" s="6"/>
      <c r="M368" s="6"/>
    </row>
    <row r="369" spans="1:13" x14ac:dyDescent="0.25">
      <c r="A369" s="6"/>
      <c r="B369" s="6"/>
      <c r="C369" s="6"/>
      <c r="D369" s="6"/>
      <c r="E369" s="6"/>
      <c r="F369" s="8"/>
      <c r="G369" s="10" t="str">
        <f t="shared" si="11"/>
        <v/>
      </c>
      <c r="H369" s="10" t="str">
        <f t="shared" si="10"/>
        <v/>
      </c>
      <c r="I369" s="10" t="str">
        <f>IF(H369="","",VLOOKUP(H369,Age!$A$3:$C$88,2,FALSE))</f>
        <v/>
      </c>
      <c r="J369" s="10" t="str">
        <f>IF(I369="","",VLOOKUP(I369,Age!$B$3:$C$88,2,FALSE))</f>
        <v/>
      </c>
      <c r="K369" s="7"/>
      <c r="L369" s="6"/>
      <c r="M369" s="6"/>
    </row>
    <row r="370" spans="1:13" x14ac:dyDescent="0.25">
      <c r="A370" s="6"/>
      <c r="B370" s="6"/>
      <c r="C370" s="6"/>
      <c r="D370" s="6"/>
      <c r="E370" s="6"/>
      <c r="F370" s="8"/>
      <c r="G370" s="10" t="str">
        <f t="shared" si="11"/>
        <v/>
      </c>
      <c r="H370" s="10" t="str">
        <f t="shared" si="10"/>
        <v/>
      </c>
      <c r="I370" s="10" t="str">
        <f>IF(H370="","",VLOOKUP(H370,Age!$A$3:$C$88,2,FALSE))</f>
        <v/>
      </c>
      <c r="J370" s="10" t="str">
        <f>IF(I370="","",VLOOKUP(I370,Age!$B$3:$C$88,2,FALSE))</f>
        <v/>
      </c>
      <c r="K370" s="7"/>
      <c r="L370" s="6"/>
      <c r="M370" s="6"/>
    </row>
    <row r="371" spans="1:13" x14ac:dyDescent="0.25">
      <c r="A371" s="6"/>
      <c r="B371" s="6"/>
      <c r="C371" s="6"/>
      <c r="D371" s="6"/>
      <c r="E371" s="6"/>
      <c r="F371" s="8"/>
      <c r="G371" s="10" t="str">
        <f t="shared" si="11"/>
        <v/>
      </c>
      <c r="H371" s="10" t="str">
        <f t="shared" si="10"/>
        <v/>
      </c>
      <c r="I371" s="10" t="str">
        <f>IF(H371="","",VLOOKUP(H371,Age!$A$3:$C$88,2,FALSE))</f>
        <v/>
      </c>
      <c r="J371" s="10" t="str">
        <f>IF(I371="","",VLOOKUP(I371,Age!$B$3:$C$88,2,FALSE))</f>
        <v/>
      </c>
      <c r="K371" s="7"/>
      <c r="L371" s="6"/>
      <c r="M371" s="6"/>
    </row>
    <row r="372" spans="1:13" x14ac:dyDescent="0.25">
      <c r="A372" s="6"/>
      <c r="B372" s="6"/>
      <c r="C372" s="6"/>
      <c r="D372" s="6"/>
      <c r="E372" s="6"/>
      <c r="F372" s="8"/>
      <c r="G372" s="10" t="str">
        <f t="shared" si="11"/>
        <v/>
      </c>
      <c r="H372" s="10" t="str">
        <f t="shared" si="10"/>
        <v/>
      </c>
      <c r="I372" s="10" t="str">
        <f>IF(H372="","",VLOOKUP(H372,Age!$A$3:$C$88,2,FALSE))</f>
        <v/>
      </c>
      <c r="J372" s="10" t="str">
        <f>IF(I372="","",VLOOKUP(I372,Age!$B$3:$C$88,2,FALSE))</f>
        <v/>
      </c>
      <c r="K372" s="7"/>
      <c r="L372" s="6"/>
      <c r="M372" s="6"/>
    </row>
    <row r="373" spans="1:13" x14ac:dyDescent="0.25">
      <c r="A373" s="6"/>
      <c r="B373" s="6"/>
      <c r="C373" s="6"/>
      <c r="D373" s="6"/>
      <c r="E373" s="6"/>
      <c r="F373" s="8"/>
      <c r="G373" s="10" t="str">
        <f t="shared" si="11"/>
        <v/>
      </c>
      <c r="H373" s="10" t="str">
        <f t="shared" si="10"/>
        <v/>
      </c>
      <c r="I373" s="10" t="str">
        <f>IF(H373="","",VLOOKUP(H373,Age!$A$3:$C$88,2,FALSE))</f>
        <v/>
      </c>
      <c r="J373" s="10" t="str">
        <f>IF(I373="","",VLOOKUP(I373,Age!$B$3:$C$88,2,FALSE))</f>
        <v/>
      </c>
      <c r="K373" s="7"/>
      <c r="L373" s="6"/>
      <c r="M373" s="6"/>
    </row>
    <row r="374" spans="1:13" x14ac:dyDescent="0.25">
      <c r="A374" s="6"/>
      <c r="B374" s="6"/>
      <c r="C374" s="6"/>
      <c r="D374" s="6"/>
      <c r="E374" s="6"/>
      <c r="F374" s="8"/>
      <c r="G374" s="10" t="str">
        <f t="shared" si="11"/>
        <v/>
      </c>
      <c r="H374" s="10" t="str">
        <f t="shared" si="10"/>
        <v/>
      </c>
      <c r="I374" s="10" t="str">
        <f>IF(H374="","",VLOOKUP(H374,Age!$A$3:$C$88,2,FALSE))</f>
        <v/>
      </c>
      <c r="J374" s="10" t="str">
        <f>IF(I374="","",VLOOKUP(I374,Age!$B$3:$C$88,2,FALSE))</f>
        <v/>
      </c>
      <c r="K374" s="7"/>
      <c r="L374" s="6"/>
      <c r="M374" s="6"/>
    </row>
    <row r="375" spans="1:13" x14ac:dyDescent="0.25">
      <c r="A375" s="6"/>
      <c r="B375" s="6"/>
      <c r="C375" s="6"/>
      <c r="D375" s="6"/>
      <c r="E375" s="6"/>
      <c r="F375" s="8"/>
      <c r="G375" s="10" t="str">
        <f t="shared" si="11"/>
        <v/>
      </c>
      <c r="H375" s="10" t="str">
        <f t="shared" si="10"/>
        <v/>
      </c>
      <c r="I375" s="10" t="str">
        <f>IF(H375="","",VLOOKUP(H375,Age!$A$3:$C$88,2,FALSE))</f>
        <v/>
      </c>
      <c r="J375" s="10" t="str">
        <f>IF(I375="","",VLOOKUP(I375,Age!$B$3:$C$88,2,FALSE))</f>
        <v/>
      </c>
      <c r="K375" s="7"/>
      <c r="L375" s="6"/>
      <c r="M375" s="6"/>
    </row>
    <row r="376" spans="1:13" x14ac:dyDescent="0.25">
      <c r="A376" s="6"/>
      <c r="B376" s="6"/>
      <c r="C376" s="6"/>
      <c r="D376" s="6"/>
      <c r="E376" s="6"/>
      <c r="F376" s="8"/>
      <c r="G376" s="10" t="str">
        <f t="shared" si="11"/>
        <v/>
      </c>
      <c r="H376" s="10" t="str">
        <f t="shared" si="10"/>
        <v/>
      </c>
      <c r="I376" s="10" t="str">
        <f>IF(H376="","",VLOOKUP(H376,Age!$A$3:$C$88,2,FALSE))</f>
        <v/>
      </c>
      <c r="J376" s="10" t="str">
        <f>IF(I376="","",VLOOKUP(I376,Age!$B$3:$C$88,2,FALSE))</f>
        <v/>
      </c>
      <c r="K376" s="7"/>
      <c r="L376" s="6"/>
      <c r="M376" s="6"/>
    </row>
  </sheetData>
  <sheetProtection algorithmName="SHA-512" hashValue="IsswWzALOVFl2uErE3vQTlPqVczi7ZbKr0GB/p/uTW1X9Vup6ipyn6+3sEoDFEaqDLNOEo3ElrdI+pHE5gpKSA==" saltValue="BuAzUI7t7S6fyjezGAD5Fg==" spinCount="100000" sheet="1"/>
  <dataValidations xWindow="73" yWindow="384" count="4">
    <dataValidation type="list" allowBlank="1" showInputMessage="1" showErrorMessage="1" promptTitle="Register As" prompt="A &gt; Athlete_x000a_C &gt; Coach_x000a_TO &gt; Technical Official" sqref="A4:A376" xr:uid="{00000000-0002-0000-0000-000000000000}">
      <formula1>RegisterAs</formula1>
    </dataValidation>
    <dataValidation type="list" allowBlank="1" showInputMessage="1" showErrorMessage="1" promptTitle="Discipline" prompt="T&amp;F &gt; Track and Field_x000a_CC &gt; Cross Country_x000a_RR &gt; Road Running_x000a_RW &gt; Race Walking_x000a_MR &gt; Mountain Running_x000a_TR &gt; Trail Running" sqref="B4:B376" xr:uid="{00000000-0002-0000-0000-000001000000}">
      <formula1>Discipline</formula1>
    </dataValidation>
    <dataValidation type="list" allowBlank="1" showInputMessage="1" showErrorMessage="1" promptTitle="Gender" prompt="M &gt; Men_x000a_W &gt; Women" sqref="C4:C376" xr:uid="{00000000-0002-0000-0000-000002000000}">
      <formula1>Gender</formula1>
    </dataValidation>
    <dataValidation type="list" allowBlank="1" showInputMessage="1" showErrorMessage="1" errorTitle="Demographics" error="Please use values in Drop down list" promptTitle="Demographics" prompt="M/B &gt; Men Black_x000a_M/C &gt; Men Coloured_x000a_M/I &gt; Men Indian_x000a_M/W &gt; Men White_x000a_W/B &gt; Women Black_x000a_W/C &gt; Women Coloured_x000a_W/I &gt; Women Indian_x000a_W/W &gt; Women White" sqref="M4:M376" xr:uid="{00000000-0002-0000-0000-000003000000}">
      <formula1>Demographics</formula1>
    </dataValidation>
  </dataValidations>
  <pageMargins left="0.7" right="0.7" top="0.75" bottom="0.75" header="0.3" footer="0.3"/>
  <pageSetup paperSize="9" scale="87" fitToHeight="0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8"/>
  <sheetViews>
    <sheetView topLeftCell="A10" workbookViewId="0">
      <selection activeCell="G26" sqref="G26"/>
    </sheetView>
  </sheetViews>
  <sheetFormatPr defaultRowHeight="15" x14ac:dyDescent="0.25"/>
  <cols>
    <col min="1" max="1" width="9.5703125" bestFit="1" customWidth="1"/>
  </cols>
  <sheetData>
    <row r="1" spans="1:3" ht="26.25" x14ac:dyDescent="0.4">
      <c r="A1" s="12">
        <v>2025</v>
      </c>
    </row>
    <row r="3" spans="1:3" x14ac:dyDescent="0.25">
      <c r="A3" s="11">
        <f>A1-5</f>
        <v>2020</v>
      </c>
      <c r="B3" s="11">
        <v>5</v>
      </c>
      <c r="C3" s="11" t="str">
        <f>IF(5,"U/9")</f>
        <v>U/9</v>
      </c>
    </row>
    <row r="4" spans="1:3" x14ac:dyDescent="0.25">
      <c r="A4" s="11">
        <f>A1-6</f>
        <v>2019</v>
      </c>
      <c r="B4" s="11">
        <v>6</v>
      </c>
      <c r="C4" s="11" t="str">
        <f>IF(6,"U/9")</f>
        <v>U/9</v>
      </c>
    </row>
    <row r="5" spans="1:3" x14ac:dyDescent="0.25">
      <c r="A5" s="11">
        <f>A1-7</f>
        <v>2018</v>
      </c>
      <c r="B5" s="11">
        <v>7</v>
      </c>
      <c r="C5" s="11" t="str">
        <f>IF(7,"U/9")</f>
        <v>U/9</v>
      </c>
    </row>
    <row r="6" spans="1:3" x14ac:dyDescent="0.25">
      <c r="A6" s="11">
        <f>A1-8</f>
        <v>2017</v>
      </c>
      <c r="B6" s="11">
        <v>8</v>
      </c>
      <c r="C6" s="11" t="s">
        <v>31</v>
      </c>
    </row>
    <row r="7" spans="1:3" x14ac:dyDescent="0.25">
      <c r="A7" s="11">
        <f>A1-9</f>
        <v>2016</v>
      </c>
      <c r="B7" s="11">
        <v>9</v>
      </c>
      <c r="C7" s="11" t="s">
        <v>32</v>
      </c>
    </row>
    <row r="8" spans="1:3" x14ac:dyDescent="0.25">
      <c r="A8" s="11">
        <f>A1-10</f>
        <v>2015</v>
      </c>
      <c r="B8" s="11">
        <v>10</v>
      </c>
      <c r="C8" s="11" t="s">
        <v>33</v>
      </c>
    </row>
    <row r="9" spans="1:3" x14ac:dyDescent="0.25">
      <c r="A9" s="11">
        <f>A1-11</f>
        <v>2014</v>
      </c>
      <c r="B9" s="11">
        <v>11</v>
      </c>
      <c r="C9" s="11" t="s">
        <v>34</v>
      </c>
    </row>
    <row r="10" spans="1:3" x14ac:dyDescent="0.25">
      <c r="A10" s="11">
        <f>A1-12</f>
        <v>2013</v>
      </c>
      <c r="B10" s="11">
        <v>12</v>
      </c>
      <c r="C10" s="11" t="s">
        <v>35</v>
      </c>
    </row>
    <row r="11" spans="1:3" x14ac:dyDescent="0.25">
      <c r="A11" s="11">
        <f>A1-13</f>
        <v>2012</v>
      </c>
      <c r="B11" s="11">
        <v>13</v>
      </c>
      <c r="C11" s="11" t="s">
        <v>36</v>
      </c>
    </row>
    <row r="12" spans="1:3" x14ac:dyDescent="0.25">
      <c r="A12" s="11">
        <f>A1-14</f>
        <v>2011</v>
      </c>
      <c r="B12" s="11">
        <v>14</v>
      </c>
      <c r="C12" s="11" t="s">
        <v>37</v>
      </c>
    </row>
    <row r="13" spans="1:3" x14ac:dyDescent="0.25">
      <c r="A13" s="11">
        <f>A1-15</f>
        <v>2010</v>
      </c>
      <c r="B13" s="11">
        <v>15</v>
      </c>
      <c r="C13" s="11" t="s">
        <v>37</v>
      </c>
    </row>
    <row r="14" spans="1:3" x14ac:dyDescent="0.25">
      <c r="A14" s="11">
        <f>A1-16</f>
        <v>2009</v>
      </c>
      <c r="B14" s="11">
        <v>16</v>
      </c>
      <c r="C14" s="11" t="str">
        <f>IF(16,"U/18")</f>
        <v>U/18</v>
      </c>
    </row>
    <row r="15" spans="1:3" x14ac:dyDescent="0.25">
      <c r="A15" s="11">
        <f>A1-17</f>
        <v>2008</v>
      </c>
      <c r="B15" s="11">
        <v>17</v>
      </c>
      <c r="C15" s="11" t="s">
        <v>38</v>
      </c>
    </row>
    <row r="16" spans="1:3" x14ac:dyDescent="0.25">
      <c r="A16" s="11">
        <f>A1-18</f>
        <v>2007</v>
      </c>
      <c r="B16" s="11">
        <v>18</v>
      </c>
      <c r="C16" s="11" t="s">
        <v>39</v>
      </c>
    </row>
    <row r="17" spans="1:3" x14ac:dyDescent="0.25">
      <c r="A17" s="11">
        <f>A1-19</f>
        <v>2006</v>
      </c>
      <c r="B17" s="11">
        <v>19</v>
      </c>
      <c r="C17" s="11" t="s">
        <v>39</v>
      </c>
    </row>
    <row r="18" spans="1:3" x14ac:dyDescent="0.25">
      <c r="A18" s="11">
        <f>A1-20</f>
        <v>2005</v>
      </c>
      <c r="B18" s="11">
        <v>20</v>
      </c>
      <c r="C18" s="11" t="str">
        <f>IF(20,"S")</f>
        <v>S</v>
      </c>
    </row>
    <row r="19" spans="1:3" x14ac:dyDescent="0.25">
      <c r="A19" s="11">
        <f>A1-21</f>
        <v>2004</v>
      </c>
      <c r="B19" s="11">
        <v>21</v>
      </c>
      <c r="C19" s="11" t="str">
        <f>IF(21,"S")</f>
        <v>S</v>
      </c>
    </row>
    <row r="20" spans="1:3" x14ac:dyDescent="0.25">
      <c r="A20" s="11">
        <f>A1-22</f>
        <v>2003</v>
      </c>
      <c r="B20" s="11">
        <v>22</v>
      </c>
      <c r="C20" s="11" t="str">
        <f>IF(22,"S")</f>
        <v>S</v>
      </c>
    </row>
    <row r="21" spans="1:3" x14ac:dyDescent="0.25">
      <c r="A21" s="11">
        <f>A1-23</f>
        <v>2002</v>
      </c>
      <c r="B21" s="11">
        <v>23</v>
      </c>
      <c r="C21" s="11" t="str">
        <f>IF(23,"S")</f>
        <v>S</v>
      </c>
    </row>
    <row r="22" spans="1:3" x14ac:dyDescent="0.25">
      <c r="A22" s="11">
        <f>A1-24</f>
        <v>2001</v>
      </c>
      <c r="B22" s="11">
        <v>24</v>
      </c>
      <c r="C22" s="11" t="str">
        <f>IF(24,"S")</f>
        <v>S</v>
      </c>
    </row>
    <row r="23" spans="1:3" x14ac:dyDescent="0.25">
      <c r="A23" s="11">
        <f>A1-25</f>
        <v>2000</v>
      </c>
      <c r="B23" s="11">
        <v>25</v>
      </c>
      <c r="C23" s="11" t="str">
        <f>IF(25,"S")</f>
        <v>S</v>
      </c>
    </row>
    <row r="24" spans="1:3" x14ac:dyDescent="0.25">
      <c r="A24" s="11">
        <f>A1-26</f>
        <v>1999</v>
      </c>
      <c r="B24" s="11">
        <v>26</v>
      </c>
      <c r="C24" s="11" t="str">
        <f>IF(26,"S")</f>
        <v>S</v>
      </c>
    </row>
    <row r="25" spans="1:3" x14ac:dyDescent="0.25">
      <c r="A25" s="11">
        <f>A1-27</f>
        <v>1998</v>
      </c>
      <c r="B25" s="11">
        <v>27</v>
      </c>
      <c r="C25" s="11" t="str">
        <f>IF(27,"S")</f>
        <v>S</v>
      </c>
    </row>
    <row r="26" spans="1:3" x14ac:dyDescent="0.25">
      <c r="A26" s="11">
        <f>A1-28</f>
        <v>1997</v>
      </c>
      <c r="B26" s="11">
        <v>28</v>
      </c>
      <c r="C26" s="11" t="str">
        <f>IF(28,"S")</f>
        <v>S</v>
      </c>
    </row>
    <row r="27" spans="1:3" x14ac:dyDescent="0.25">
      <c r="A27" s="11">
        <f>A1-29</f>
        <v>1996</v>
      </c>
      <c r="B27" s="11">
        <v>29</v>
      </c>
      <c r="C27" s="11" t="str">
        <f>IF(29,"S")</f>
        <v>S</v>
      </c>
    </row>
    <row r="28" spans="1:3" x14ac:dyDescent="0.25">
      <c r="A28" s="11">
        <f>A1-30</f>
        <v>1995</v>
      </c>
      <c r="B28" s="11">
        <v>30</v>
      </c>
      <c r="C28" s="11" t="str">
        <f>IF(30,"S")</f>
        <v>S</v>
      </c>
    </row>
    <row r="29" spans="1:3" x14ac:dyDescent="0.25">
      <c r="A29" s="11">
        <f>A1-31</f>
        <v>1994</v>
      </c>
      <c r="B29" s="11">
        <v>31</v>
      </c>
      <c r="C29" s="11" t="str">
        <f>IF(31,"S")</f>
        <v>S</v>
      </c>
    </row>
    <row r="30" spans="1:3" x14ac:dyDescent="0.25">
      <c r="A30" s="11">
        <f>A1-32</f>
        <v>1993</v>
      </c>
      <c r="B30" s="11">
        <v>32</v>
      </c>
      <c r="C30" s="11" t="str">
        <f>IF(32,"S")</f>
        <v>S</v>
      </c>
    </row>
    <row r="31" spans="1:3" x14ac:dyDescent="0.25">
      <c r="A31" s="11">
        <f>A1-33</f>
        <v>1992</v>
      </c>
      <c r="B31" s="11">
        <v>33</v>
      </c>
      <c r="C31" s="11" t="str">
        <f>IF(33,"S")</f>
        <v>S</v>
      </c>
    </row>
    <row r="32" spans="1:3" x14ac:dyDescent="0.25">
      <c r="A32" s="11">
        <f>A1-34</f>
        <v>1991</v>
      </c>
      <c r="B32" s="11">
        <v>34</v>
      </c>
      <c r="C32" s="11" t="s">
        <v>55</v>
      </c>
    </row>
    <row r="33" spans="1:3" x14ac:dyDescent="0.25">
      <c r="A33" s="11">
        <f>A1-35</f>
        <v>1990</v>
      </c>
      <c r="B33" s="11">
        <v>35</v>
      </c>
      <c r="C33" s="11" t="str">
        <f>IF(35,"35")</f>
        <v>35</v>
      </c>
    </row>
    <row r="34" spans="1:3" x14ac:dyDescent="0.25">
      <c r="A34" s="11">
        <f>A1-36</f>
        <v>1989</v>
      </c>
      <c r="B34" s="11">
        <v>36</v>
      </c>
      <c r="C34" s="11" t="str">
        <f>IF(36,"35")</f>
        <v>35</v>
      </c>
    </row>
    <row r="35" spans="1:3" x14ac:dyDescent="0.25">
      <c r="A35" s="11">
        <f>A1-37</f>
        <v>1988</v>
      </c>
      <c r="B35" s="11">
        <v>37</v>
      </c>
      <c r="C35" s="11" t="str">
        <f>IF(37,"35")</f>
        <v>35</v>
      </c>
    </row>
    <row r="36" spans="1:3" x14ac:dyDescent="0.25">
      <c r="A36" s="11">
        <f>A1-38</f>
        <v>1987</v>
      </c>
      <c r="B36" s="11">
        <v>38</v>
      </c>
      <c r="C36" s="11" t="str">
        <f>IF(38,"35")</f>
        <v>35</v>
      </c>
    </row>
    <row r="37" spans="1:3" x14ac:dyDescent="0.25">
      <c r="A37" s="11">
        <f>A1-39</f>
        <v>1986</v>
      </c>
      <c r="B37" s="11">
        <v>39</v>
      </c>
      <c r="C37" s="11">
        <v>35</v>
      </c>
    </row>
    <row r="38" spans="1:3" x14ac:dyDescent="0.25">
      <c r="A38" s="11">
        <f>A1-40</f>
        <v>1985</v>
      </c>
      <c r="B38" s="11">
        <v>40</v>
      </c>
      <c r="C38" s="11" t="str">
        <f>IF(40,"40")</f>
        <v>40</v>
      </c>
    </row>
    <row r="39" spans="1:3" x14ac:dyDescent="0.25">
      <c r="A39" s="11">
        <f>A1-41</f>
        <v>1984</v>
      </c>
      <c r="B39" s="11">
        <v>41</v>
      </c>
      <c r="C39" s="11" t="str">
        <f>IF(41,"40")</f>
        <v>40</v>
      </c>
    </row>
    <row r="40" spans="1:3" x14ac:dyDescent="0.25">
      <c r="A40" s="11">
        <f>A1-42</f>
        <v>1983</v>
      </c>
      <c r="B40" s="11">
        <v>42</v>
      </c>
      <c r="C40" s="11" t="str">
        <f>IF(42,"40")</f>
        <v>40</v>
      </c>
    </row>
    <row r="41" spans="1:3" x14ac:dyDescent="0.25">
      <c r="A41" s="11">
        <f>A1-43</f>
        <v>1982</v>
      </c>
      <c r="B41" s="11">
        <v>43</v>
      </c>
      <c r="C41" s="11" t="str">
        <f>IF(43,"40")</f>
        <v>40</v>
      </c>
    </row>
    <row r="42" spans="1:3" x14ac:dyDescent="0.25">
      <c r="A42" s="11">
        <f>A1-44</f>
        <v>1981</v>
      </c>
      <c r="B42" s="11">
        <v>44</v>
      </c>
      <c r="C42" s="11" t="str">
        <f>IF(44,"40")</f>
        <v>40</v>
      </c>
    </row>
    <row r="43" spans="1:3" x14ac:dyDescent="0.25">
      <c r="A43" s="11">
        <f>A1-45</f>
        <v>1980</v>
      </c>
      <c r="B43" s="11">
        <v>45</v>
      </c>
      <c r="C43" s="11" t="str">
        <f>IF(45,"40")</f>
        <v>40</v>
      </c>
    </row>
    <row r="44" spans="1:3" x14ac:dyDescent="0.25">
      <c r="A44" s="11">
        <f>A1-46</f>
        <v>1979</v>
      </c>
      <c r="B44" s="11">
        <v>46</v>
      </c>
      <c r="C44" s="11" t="str">
        <f>IF(46,"40")</f>
        <v>40</v>
      </c>
    </row>
    <row r="45" spans="1:3" x14ac:dyDescent="0.25">
      <c r="A45" s="11">
        <f>A1-47</f>
        <v>1978</v>
      </c>
      <c r="B45" s="11">
        <v>47</v>
      </c>
      <c r="C45" s="11" t="str">
        <f>IF(47,"40")</f>
        <v>40</v>
      </c>
    </row>
    <row r="46" spans="1:3" x14ac:dyDescent="0.25">
      <c r="A46" s="11">
        <f>A1-48</f>
        <v>1977</v>
      </c>
      <c r="B46" s="11">
        <v>48</v>
      </c>
      <c r="C46" s="11" t="str">
        <f>IF(48,"40")</f>
        <v>40</v>
      </c>
    </row>
    <row r="47" spans="1:3" x14ac:dyDescent="0.25">
      <c r="A47" s="11">
        <f>A1-49</f>
        <v>1976</v>
      </c>
      <c r="B47" s="11">
        <v>49</v>
      </c>
      <c r="C47" s="11">
        <v>40</v>
      </c>
    </row>
    <row r="48" spans="1:3" x14ac:dyDescent="0.25">
      <c r="A48" s="11">
        <f>A1-50</f>
        <v>1975</v>
      </c>
      <c r="B48" s="11">
        <v>50</v>
      </c>
      <c r="C48" s="11" t="str">
        <f>IF(50,"50")</f>
        <v>50</v>
      </c>
    </row>
    <row r="49" spans="1:3" x14ac:dyDescent="0.25">
      <c r="A49" s="11">
        <f>A1-51</f>
        <v>1974</v>
      </c>
      <c r="B49" s="11">
        <v>51</v>
      </c>
      <c r="C49" s="11" t="str">
        <f>IF(51,"50")</f>
        <v>50</v>
      </c>
    </row>
    <row r="50" spans="1:3" x14ac:dyDescent="0.25">
      <c r="A50" s="11">
        <f>A1-52</f>
        <v>1973</v>
      </c>
      <c r="B50" s="11">
        <v>52</v>
      </c>
      <c r="C50" s="11" t="str">
        <f>IF(52,"50")</f>
        <v>50</v>
      </c>
    </row>
    <row r="51" spans="1:3" x14ac:dyDescent="0.25">
      <c r="A51" s="11">
        <f>A1-53</f>
        <v>1972</v>
      </c>
      <c r="B51" s="11">
        <v>53</v>
      </c>
      <c r="C51" s="11" t="str">
        <f>IF(53,"50")</f>
        <v>50</v>
      </c>
    </row>
    <row r="52" spans="1:3" x14ac:dyDescent="0.25">
      <c r="A52" s="11">
        <f>A1-54</f>
        <v>1971</v>
      </c>
      <c r="B52" s="11">
        <v>54</v>
      </c>
      <c r="C52" s="11" t="str">
        <f>IF(54,"50")</f>
        <v>50</v>
      </c>
    </row>
    <row r="53" spans="1:3" x14ac:dyDescent="0.25">
      <c r="A53" s="11">
        <f>A1-55</f>
        <v>1970</v>
      </c>
      <c r="B53" s="11">
        <v>55</v>
      </c>
      <c r="C53" s="11" t="str">
        <f>IF(55,"50")</f>
        <v>50</v>
      </c>
    </row>
    <row r="54" spans="1:3" x14ac:dyDescent="0.25">
      <c r="A54" s="11">
        <f>A1-56</f>
        <v>1969</v>
      </c>
      <c r="B54" s="11">
        <v>56</v>
      </c>
      <c r="C54" s="11" t="str">
        <f>IF(56,"50")</f>
        <v>50</v>
      </c>
    </row>
    <row r="55" spans="1:3" x14ac:dyDescent="0.25">
      <c r="A55" s="11">
        <f>A1-57</f>
        <v>1968</v>
      </c>
      <c r="B55" s="11">
        <v>57</v>
      </c>
      <c r="C55" s="11" t="str">
        <f>IF(57,"50")</f>
        <v>50</v>
      </c>
    </row>
    <row r="56" spans="1:3" x14ac:dyDescent="0.25">
      <c r="A56" s="11">
        <f>A1-58</f>
        <v>1967</v>
      </c>
      <c r="B56" s="11">
        <v>58</v>
      </c>
      <c r="C56" s="11" t="str">
        <f>IF(58,"50")</f>
        <v>50</v>
      </c>
    </row>
    <row r="57" spans="1:3" x14ac:dyDescent="0.25">
      <c r="A57" s="11">
        <f>A1-59</f>
        <v>1966</v>
      </c>
      <c r="B57" s="11">
        <v>59</v>
      </c>
      <c r="C57" s="11">
        <v>50</v>
      </c>
    </row>
    <row r="58" spans="1:3" x14ac:dyDescent="0.25">
      <c r="A58" s="11">
        <f>A1-60</f>
        <v>1965</v>
      </c>
      <c r="B58" s="11">
        <v>60</v>
      </c>
      <c r="C58" s="11" t="str">
        <f>IF(60,"60")</f>
        <v>60</v>
      </c>
    </row>
    <row r="59" spans="1:3" x14ac:dyDescent="0.25">
      <c r="A59" s="11">
        <f>A1-61</f>
        <v>1964</v>
      </c>
      <c r="B59" s="11">
        <v>61</v>
      </c>
      <c r="C59" s="11" t="str">
        <f>IF(61,"60")</f>
        <v>60</v>
      </c>
    </row>
    <row r="60" spans="1:3" x14ac:dyDescent="0.25">
      <c r="A60" s="11">
        <f>A1-62</f>
        <v>1963</v>
      </c>
      <c r="B60" s="11">
        <v>62</v>
      </c>
      <c r="C60" s="11" t="str">
        <f>IF(62,"60")</f>
        <v>60</v>
      </c>
    </row>
    <row r="61" spans="1:3" x14ac:dyDescent="0.25">
      <c r="A61" s="11">
        <f>A1-63</f>
        <v>1962</v>
      </c>
      <c r="B61" s="11">
        <v>63</v>
      </c>
      <c r="C61" s="11" t="str">
        <f>IF(63,"60")</f>
        <v>60</v>
      </c>
    </row>
    <row r="62" spans="1:3" x14ac:dyDescent="0.25">
      <c r="A62" s="11">
        <f>A1-64</f>
        <v>1961</v>
      </c>
      <c r="B62" s="11">
        <v>64</v>
      </c>
      <c r="C62" s="11" t="str">
        <f>IF(64,"60")</f>
        <v>60</v>
      </c>
    </row>
    <row r="63" spans="1:3" x14ac:dyDescent="0.25">
      <c r="A63" s="11">
        <f>A1-65</f>
        <v>1960</v>
      </c>
      <c r="B63" s="11">
        <v>65</v>
      </c>
      <c r="C63" s="11" t="str">
        <f>IF(65,"60")</f>
        <v>60</v>
      </c>
    </row>
    <row r="64" spans="1:3" x14ac:dyDescent="0.25">
      <c r="A64" s="11">
        <f>A1-66</f>
        <v>1959</v>
      </c>
      <c r="B64" s="11">
        <v>66</v>
      </c>
      <c r="C64" s="11" t="str">
        <f>IF(66,"60")</f>
        <v>60</v>
      </c>
    </row>
    <row r="65" spans="1:3" x14ac:dyDescent="0.25">
      <c r="A65" s="11">
        <f>A1-67</f>
        <v>1958</v>
      </c>
      <c r="B65" s="11">
        <v>67</v>
      </c>
      <c r="C65" s="11" t="str">
        <f>IF(67,"60")</f>
        <v>60</v>
      </c>
    </row>
    <row r="66" spans="1:3" x14ac:dyDescent="0.25">
      <c r="A66" s="11">
        <f>A1-68</f>
        <v>1957</v>
      </c>
      <c r="B66" s="11">
        <v>68</v>
      </c>
      <c r="C66" s="11" t="str">
        <f>IF(68,"60")</f>
        <v>60</v>
      </c>
    </row>
    <row r="67" spans="1:3" x14ac:dyDescent="0.25">
      <c r="A67" s="11">
        <f>A1-69</f>
        <v>1956</v>
      </c>
      <c r="B67" s="11">
        <v>69</v>
      </c>
      <c r="C67" s="11">
        <v>60</v>
      </c>
    </row>
    <row r="68" spans="1:3" x14ac:dyDescent="0.25">
      <c r="A68" s="11">
        <f>A1-70</f>
        <v>1955</v>
      </c>
      <c r="B68" s="11">
        <v>70</v>
      </c>
      <c r="C68" s="11" t="str">
        <f>IF(70,"70")</f>
        <v>70</v>
      </c>
    </row>
    <row r="69" spans="1:3" x14ac:dyDescent="0.25">
      <c r="A69" s="11">
        <f>A1-71</f>
        <v>1954</v>
      </c>
      <c r="B69" s="11">
        <v>71</v>
      </c>
      <c r="C69" s="11" t="str">
        <f>IF(71,"70")</f>
        <v>70</v>
      </c>
    </row>
    <row r="70" spans="1:3" x14ac:dyDescent="0.25">
      <c r="A70" s="11">
        <f>A1-72</f>
        <v>1953</v>
      </c>
      <c r="B70" s="11">
        <v>72</v>
      </c>
      <c r="C70" s="11" t="str">
        <f>IF(72,"70")</f>
        <v>70</v>
      </c>
    </row>
    <row r="71" spans="1:3" x14ac:dyDescent="0.25">
      <c r="A71" s="11">
        <f>A1-73</f>
        <v>1952</v>
      </c>
      <c r="B71" s="11">
        <v>73</v>
      </c>
      <c r="C71" s="11" t="str">
        <f>IF(73,"70")</f>
        <v>70</v>
      </c>
    </row>
    <row r="72" spans="1:3" x14ac:dyDescent="0.25">
      <c r="A72" s="11">
        <f>A1-74</f>
        <v>1951</v>
      </c>
      <c r="B72" s="11">
        <v>74</v>
      </c>
      <c r="C72" s="11" t="str">
        <f>IF(74,"70")</f>
        <v>70</v>
      </c>
    </row>
    <row r="73" spans="1:3" x14ac:dyDescent="0.25">
      <c r="A73" s="11">
        <f>A1-75</f>
        <v>1950</v>
      </c>
      <c r="B73" s="11">
        <v>75</v>
      </c>
      <c r="C73" s="11" t="str">
        <f>IF(75,"70")</f>
        <v>70</v>
      </c>
    </row>
    <row r="74" spans="1:3" x14ac:dyDescent="0.25">
      <c r="A74" s="11">
        <f>A1-76</f>
        <v>1949</v>
      </c>
      <c r="B74" s="11">
        <v>76</v>
      </c>
      <c r="C74" s="11" t="str">
        <f>IF(76,"70")</f>
        <v>70</v>
      </c>
    </row>
    <row r="75" spans="1:3" x14ac:dyDescent="0.25">
      <c r="A75" s="11">
        <f>A1-77</f>
        <v>1948</v>
      </c>
      <c r="B75" s="11">
        <v>77</v>
      </c>
      <c r="C75" s="11" t="str">
        <f>IF(77,"70")</f>
        <v>70</v>
      </c>
    </row>
    <row r="76" spans="1:3" x14ac:dyDescent="0.25">
      <c r="A76" s="11">
        <f>A1-78</f>
        <v>1947</v>
      </c>
      <c r="B76" s="11">
        <v>78</v>
      </c>
      <c r="C76" s="11" t="str">
        <f>IF(78,"70")</f>
        <v>70</v>
      </c>
    </row>
    <row r="77" spans="1:3" x14ac:dyDescent="0.25">
      <c r="A77" s="11">
        <f>A1-79</f>
        <v>1946</v>
      </c>
      <c r="B77" s="11">
        <v>79</v>
      </c>
      <c r="C77" s="11">
        <v>70</v>
      </c>
    </row>
    <row r="78" spans="1:3" x14ac:dyDescent="0.25">
      <c r="A78" s="11">
        <f>A1-80</f>
        <v>1945</v>
      </c>
      <c r="B78" s="11">
        <v>80</v>
      </c>
      <c r="C78" s="11" t="str">
        <f>IF(80,"80")</f>
        <v>80</v>
      </c>
    </row>
    <row r="79" spans="1:3" x14ac:dyDescent="0.25">
      <c r="A79" s="11">
        <f>A1-81</f>
        <v>1944</v>
      </c>
      <c r="B79" s="11">
        <v>81</v>
      </c>
      <c r="C79" s="11" t="str">
        <f>IF(81,"80")</f>
        <v>80</v>
      </c>
    </row>
    <row r="80" spans="1:3" x14ac:dyDescent="0.25">
      <c r="A80" s="11">
        <f>A1-82</f>
        <v>1943</v>
      </c>
      <c r="B80" s="11">
        <v>82</v>
      </c>
      <c r="C80" s="11" t="str">
        <f>IF(82,"80")</f>
        <v>80</v>
      </c>
    </row>
    <row r="81" spans="1:3" x14ac:dyDescent="0.25">
      <c r="A81" s="11">
        <f>A1-83</f>
        <v>1942</v>
      </c>
      <c r="B81" s="11">
        <v>83</v>
      </c>
      <c r="C81" s="11" t="str">
        <f>IF(83,"80")</f>
        <v>80</v>
      </c>
    </row>
    <row r="82" spans="1:3" x14ac:dyDescent="0.25">
      <c r="A82" s="11">
        <f>A1-84</f>
        <v>1941</v>
      </c>
      <c r="B82" s="11">
        <v>84</v>
      </c>
      <c r="C82" s="11" t="str">
        <f>IF(84,"80")</f>
        <v>80</v>
      </c>
    </row>
    <row r="83" spans="1:3" x14ac:dyDescent="0.25">
      <c r="A83" s="11">
        <f>A1-85</f>
        <v>1940</v>
      </c>
      <c r="B83" s="11">
        <v>85</v>
      </c>
      <c r="C83" s="11" t="str">
        <f>IF(85,"80")</f>
        <v>80</v>
      </c>
    </row>
    <row r="84" spans="1:3" x14ac:dyDescent="0.25">
      <c r="A84" s="11">
        <f>A1-86</f>
        <v>1939</v>
      </c>
      <c r="B84" s="11">
        <v>86</v>
      </c>
      <c r="C84" s="11" t="str">
        <f>IF(86,"80")</f>
        <v>80</v>
      </c>
    </row>
    <row r="85" spans="1:3" x14ac:dyDescent="0.25">
      <c r="A85" s="11">
        <f>A1-87</f>
        <v>1938</v>
      </c>
      <c r="B85" s="11">
        <v>87</v>
      </c>
      <c r="C85" s="11" t="str">
        <f>IF(87,"80")</f>
        <v>80</v>
      </c>
    </row>
    <row r="86" spans="1:3" x14ac:dyDescent="0.25">
      <c r="A86" s="11">
        <f>A1-88</f>
        <v>1937</v>
      </c>
      <c r="B86" s="11">
        <v>88</v>
      </c>
      <c r="C86" s="11" t="str">
        <f>IF(88,"80")</f>
        <v>80</v>
      </c>
    </row>
    <row r="87" spans="1:3" x14ac:dyDescent="0.25">
      <c r="A87" s="11">
        <f>A1-89</f>
        <v>1936</v>
      </c>
      <c r="B87" s="11">
        <v>89</v>
      </c>
      <c r="C87" s="11">
        <v>80</v>
      </c>
    </row>
    <row r="88" spans="1:3" x14ac:dyDescent="0.25">
      <c r="A88" s="11">
        <f>A1-90</f>
        <v>1935</v>
      </c>
      <c r="B88" s="11">
        <v>90</v>
      </c>
      <c r="C88" s="11" t="str">
        <f>IF(90,"90")</f>
        <v>90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workbookViewId="0">
      <selection activeCell="G15" sqref="G15"/>
    </sheetView>
  </sheetViews>
  <sheetFormatPr defaultRowHeight="15" x14ac:dyDescent="0.25"/>
  <cols>
    <col min="1" max="6" width="15.7109375" customWidth="1"/>
    <col min="7" max="7" width="15.7109375" style="3" customWidth="1"/>
    <col min="8" max="10" width="15.7109375" customWidth="1"/>
  </cols>
  <sheetData>
    <row r="1" spans="1:10" x14ac:dyDescent="0.25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x14ac:dyDescent="0.25">
      <c r="A2" s="20" t="s">
        <v>0</v>
      </c>
      <c r="B2" s="20"/>
      <c r="C2" s="20" t="s">
        <v>1</v>
      </c>
      <c r="D2" s="20"/>
      <c r="E2" s="20" t="s">
        <v>2</v>
      </c>
      <c r="F2" s="20"/>
      <c r="G2" s="20" t="s">
        <v>5</v>
      </c>
      <c r="H2" s="20"/>
      <c r="I2" s="20" t="s">
        <v>7</v>
      </c>
      <c r="J2" s="20"/>
    </row>
    <row r="3" spans="1:10" x14ac:dyDescent="0.25">
      <c r="A3" s="1" t="s">
        <v>9</v>
      </c>
      <c r="B3" s="1">
        <f>COUNTIF(Members!A1:A376,"A")</f>
        <v>0</v>
      </c>
      <c r="C3" s="1" t="s">
        <v>16</v>
      </c>
      <c r="D3" s="1">
        <f>COUNTIF(Members!B1:B376,"T&amp;F")</f>
        <v>0</v>
      </c>
      <c r="E3" s="1" t="s">
        <v>28</v>
      </c>
      <c r="F3" s="1">
        <f>COUNTIF(Members!C1:C376,"M")</f>
        <v>0</v>
      </c>
      <c r="G3" s="2" t="s">
        <v>31</v>
      </c>
      <c r="H3" s="1">
        <f>COUNTIF(Members!J1:J376,"U/9")</f>
        <v>0</v>
      </c>
      <c r="I3" s="1" t="s">
        <v>40</v>
      </c>
      <c r="J3" s="1">
        <f>COUNTIF(Members!M1:M376,"M/B")</f>
        <v>0</v>
      </c>
    </row>
    <row r="4" spans="1:10" x14ac:dyDescent="0.25">
      <c r="A4" s="1" t="s">
        <v>10</v>
      </c>
      <c r="B4" s="1">
        <f>COUNTIF(Members!A1:A376,"C")</f>
        <v>0</v>
      </c>
      <c r="C4" s="1" t="s">
        <v>17</v>
      </c>
      <c r="D4" s="1">
        <f>COUNTIF(Members!B1:B376,"CC")</f>
        <v>0</v>
      </c>
      <c r="E4" s="1" t="s">
        <v>29</v>
      </c>
      <c r="F4" s="1">
        <f>COUNTIF(Members!C1:C376,"W")</f>
        <v>0</v>
      </c>
      <c r="G4" s="2" t="s">
        <v>32</v>
      </c>
      <c r="H4" s="1">
        <f>COUNTIF(Members!J1:J376,"U/10")</f>
        <v>0</v>
      </c>
      <c r="I4" s="1" t="s">
        <v>41</v>
      </c>
      <c r="J4" s="1">
        <f>COUNTIF(Members!M1:M376,"M/C")</f>
        <v>0</v>
      </c>
    </row>
    <row r="5" spans="1:10" x14ac:dyDescent="0.25">
      <c r="A5" s="1" t="s">
        <v>11</v>
      </c>
      <c r="B5" s="1">
        <f>COUNTIF(Members!A1:A376,"TO")</f>
        <v>0</v>
      </c>
      <c r="C5" s="1" t="s">
        <v>18</v>
      </c>
      <c r="D5" s="1">
        <f>COUNTIF(Members!B1:B376,"RR")</f>
        <v>0</v>
      </c>
      <c r="E5" s="1"/>
      <c r="F5" s="1"/>
      <c r="G5" s="2" t="s">
        <v>33</v>
      </c>
      <c r="H5" s="1">
        <f>COUNTIF(Members!J1:J376,"U/11")</f>
        <v>0</v>
      </c>
      <c r="I5" s="1" t="s">
        <v>42</v>
      </c>
      <c r="J5" s="1">
        <f>COUNTIF(Members!M1:M376,"M/I")</f>
        <v>0</v>
      </c>
    </row>
    <row r="6" spans="1:10" x14ac:dyDescent="0.25">
      <c r="A6" s="1" t="s">
        <v>12</v>
      </c>
      <c r="B6" s="1">
        <f>COUNTIF(Members!A1:A376,"A/C")</f>
        <v>0</v>
      </c>
      <c r="C6" s="1" t="s">
        <v>19</v>
      </c>
      <c r="D6" s="1">
        <f>COUNTIF(Members!B1:B376,"RW")</f>
        <v>0</v>
      </c>
      <c r="E6" s="1"/>
      <c r="F6" s="1"/>
      <c r="G6" s="2" t="s">
        <v>34</v>
      </c>
      <c r="H6" s="1">
        <f>COUNTIF(Members!J1:J376,"U/12")</f>
        <v>0</v>
      </c>
      <c r="I6" s="1" t="s">
        <v>43</v>
      </c>
      <c r="J6" s="1">
        <f>COUNTIF(Members!M1:M376,"M/W")</f>
        <v>0</v>
      </c>
    </row>
    <row r="7" spans="1:10" x14ac:dyDescent="0.25">
      <c r="A7" s="1" t="s">
        <v>13</v>
      </c>
      <c r="B7" s="1">
        <f>COUNTIF(Members!A1:A376,"A/TO")</f>
        <v>0</v>
      </c>
      <c r="C7" s="1" t="s">
        <v>22</v>
      </c>
      <c r="D7" s="1">
        <f>COUNTIF(Members!B1:B376,"T&amp;F/CC")</f>
        <v>0</v>
      </c>
      <c r="E7" s="1"/>
      <c r="F7" s="1"/>
      <c r="G7" s="2" t="s">
        <v>35</v>
      </c>
      <c r="H7" s="1">
        <f>COUNTIF(Members!J1:J376,"U/13")</f>
        <v>0</v>
      </c>
      <c r="I7" s="1" t="s">
        <v>44</v>
      </c>
      <c r="J7" s="1">
        <f>COUNTIF(Members!M1:M376,"W/B")</f>
        <v>0</v>
      </c>
    </row>
    <row r="8" spans="1:10" x14ac:dyDescent="0.25">
      <c r="A8" s="1" t="s">
        <v>14</v>
      </c>
      <c r="B8" s="1">
        <f>COUNTIF(Members!A1:A376,"A/C/TO")</f>
        <v>0</v>
      </c>
      <c r="C8" s="1" t="s">
        <v>23</v>
      </c>
      <c r="D8" s="1">
        <f>COUNTIF(Members!B1:B376,"T&amp;F/RR")</f>
        <v>0</v>
      </c>
      <c r="E8" s="1"/>
      <c r="F8" s="1"/>
      <c r="G8" s="3" t="s">
        <v>36</v>
      </c>
      <c r="H8" s="1">
        <f>COUNTIF(Members!J1:J376,"U/14")</f>
        <v>0</v>
      </c>
      <c r="I8" s="1" t="s">
        <v>45</v>
      </c>
      <c r="J8" s="1">
        <f>COUNTIF(Members!M1:M376,"W/C")</f>
        <v>0</v>
      </c>
    </row>
    <row r="9" spans="1:10" x14ac:dyDescent="0.25">
      <c r="A9" s="1" t="s">
        <v>15</v>
      </c>
      <c r="B9" s="1">
        <f>COUNTIF(Members!A1:A376,"C/TO")</f>
        <v>0</v>
      </c>
      <c r="C9" s="1" t="s">
        <v>24</v>
      </c>
      <c r="D9" s="1">
        <f>COUNTIF(Members!B1:B376,"CC/RR")</f>
        <v>0</v>
      </c>
      <c r="E9" s="1"/>
      <c r="F9" s="1"/>
      <c r="G9" s="2" t="s">
        <v>37</v>
      </c>
      <c r="H9" s="1">
        <f>COUNTIF(Members!J1:J376,"U/16")</f>
        <v>0</v>
      </c>
      <c r="I9" s="1" t="s">
        <v>46</v>
      </c>
      <c r="J9" s="1">
        <f>COUNTIF(Members!M1:M376,"W/I")</f>
        <v>0</v>
      </c>
    </row>
    <row r="10" spans="1:10" x14ac:dyDescent="0.25">
      <c r="A10" s="1"/>
      <c r="B10" s="1"/>
      <c r="C10" s="1" t="s">
        <v>25</v>
      </c>
      <c r="D10" s="1">
        <f>COUNTIF(Members!B1:B376,"T&amp;F/CC/RR")</f>
        <v>0</v>
      </c>
      <c r="E10" s="1"/>
      <c r="F10" s="1"/>
      <c r="G10" s="2" t="s">
        <v>38</v>
      </c>
      <c r="H10" s="1">
        <f>COUNTIF(Members!J1:J376,"U/18")</f>
        <v>0</v>
      </c>
      <c r="I10" s="1" t="s">
        <v>47</v>
      </c>
      <c r="J10" s="1">
        <f>COUNTIF(Members!M1:M376,"W/W")</f>
        <v>0</v>
      </c>
    </row>
    <row r="11" spans="1:10" x14ac:dyDescent="0.25">
      <c r="A11" s="1"/>
      <c r="B11" s="1"/>
      <c r="C11" s="1" t="s">
        <v>26</v>
      </c>
      <c r="D11" s="1">
        <f>COUNTIF(Members!B1:B376,"MR/TR")</f>
        <v>0</v>
      </c>
      <c r="E11" s="1"/>
      <c r="F11" s="1"/>
      <c r="G11" s="2" t="s">
        <v>39</v>
      </c>
      <c r="H11" s="1">
        <f>COUNTIF(Members!J1:J376,"U/20")</f>
        <v>0</v>
      </c>
      <c r="I11" s="1"/>
      <c r="J11" s="1"/>
    </row>
    <row r="12" spans="1:10" x14ac:dyDescent="0.25">
      <c r="A12" s="1"/>
      <c r="B12" s="1"/>
      <c r="C12" s="1" t="s">
        <v>27</v>
      </c>
      <c r="D12" s="1">
        <f>COUNTIF(Members!B1:B376,"RR/MR")</f>
        <v>0</v>
      </c>
      <c r="E12" s="1"/>
      <c r="F12" s="1"/>
      <c r="G12" s="2" t="s">
        <v>55</v>
      </c>
      <c r="H12" s="1">
        <f>COUNTIF(Members!J1:J376,"SR")</f>
        <v>0</v>
      </c>
      <c r="I12" s="1"/>
      <c r="J12" s="1"/>
    </row>
    <row r="13" spans="1:10" x14ac:dyDescent="0.25">
      <c r="A13" s="1"/>
      <c r="B13" s="1"/>
      <c r="C13" s="1" t="s">
        <v>52</v>
      </c>
      <c r="D13" s="1">
        <f>COUNTIF(Members!B1:B376,"RR/TR")</f>
        <v>0</v>
      </c>
      <c r="E13" s="1"/>
      <c r="F13" s="1"/>
      <c r="G13" s="2">
        <v>35</v>
      </c>
      <c r="H13" s="1">
        <f>COUNTIF(Members!J1:J376,35)</f>
        <v>0</v>
      </c>
      <c r="I13" s="1"/>
      <c r="J13" s="1"/>
    </row>
    <row r="14" spans="1:10" x14ac:dyDescent="0.25">
      <c r="A14" s="1"/>
      <c r="B14" s="1"/>
      <c r="C14" s="1" t="s">
        <v>53</v>
      </c>
      <c r="D14" s="1">
        <f>COUNTIF(Members!B1:B376,"RR/TR/MR")</f>
        <v>0</v>
      </c>
      <c r="E14" s="1"/>
      <c r="F14" s="1"/>
      <c r="G14" s="2">
        <v>40</v>
      </c>
      <c r="H14" s="1">
        <f>COUNTIF(Members!J1:J376,40)</f>
        <v>0</v>
      </c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2">
        <v>50</v>
      </c>
      <c r="H15" s="1">
        <f>COUNTIF(Members!J1:J376,50)</f>
        <v>0</v>
      </c>
      <c r="I15" s="1"/>
      <c r="J15" s="1"/>
    </row>
    <row r="16" spans="1:10" x14ac:dyDescent="0.25">
      <c r="A16" s="1"/>
      <c r="B16" s="1"/>
      <c r="C16" s="1"/>
      <c r="D16" s="1"/>
      <c r="E16" s="1"/>
      <c r="F16" s="1"/>
      <c r="G16" s="2">
        <v>60</v>
      </c>
      <c r="H16" s="1">
        <f>COUNTIF(Members!J1:J376,60)</f>
        <v>0</v>
      </c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2">
        <v>70</v>
      </c>
      <c r="H17" s="1">
        <f>COUNTIF(Members!J1:J376,70)</f>
        <v>0</v>
      </c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2">
        <v>80</v>
      </c>
      <c r="H18" s="1">
        <f>COUNTIF(Members!J1:J376,80)</f>
        <v>0</v>
      </c>
      <c r="I18" s="1"/>
      <c r="J18" s="1"/>
    </row>
    <row r="19" spans="1:10" ht="15.75" thickBot="1" x14ac:dyDescent="0.3"/>
    <row r="20" spans="1:10" ht="15.75" thickBot="1" x14ac:dyDescent="0.3">
      <c r="B20" s="4">
        <f>SUM(B3:B19)</f>
        <v>0</v>
      </c>
      <c r="D20" s="4">
        <f t="shared" ref="D20:J20" si="0">SUM(D3:D19)</f>
        <v>0</v>
      </c>
      <c r="F20" s="4">
        <f t="shared" si="0"/>
        <v>0</v>
      </c>
      <c r="H20" s="4">
        <f>SUM(H3:H18)</f>
        <v>0</v>
      </c>
      <c r="J20" s="4">
        <f t="shared" si="0"/>
        <v>0</v>
      </c>
    </row>
    <row r="21" spans="1:10" x14ac:dyDescent="0.25">
      <c r="G21"/>
    </row>
  </sheetData>
  <sheetProtection selectLockedCells="1" selectUnlockedCells="1"/>
  <mergeCells count="6">
    <mergeCell ref="A1:J1"/>
    <mergeCell ref="A2:B2"/>
    <mergeCell ref="C2:D2"/>
    <mergeCell ref="E2:F2"/>
    <mergeCell ref="G2:H2"/>
    <mergeCell ref="I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workbookViewId="0">
      <selection activeCell="G7" sqref="G7"/>
    </sheetView>
  </sheetViews>
  <sheetFormatPr defaultColWidth="9.140625" defaultRowHeight="15" x14ac:dyDescent="0.25"/>
  <sheetData>
    <row r="1" spans="1:9" x14ac:dyDescent="0.25">
      <c r="A1" t="s">
        <v>8</v>
      </c>
      <c r="C1" t="s">
        <v>1</v>
      </c>
      <c r="E1" t="s">
        <v>2</v>
      </c>
      <c r="G1" t="s">
        <v>30</v>
      </c>
      <c r="I1" t="s">
        <v>7</v>
      </c>
    </row>
    <row r="3" spans="1:9" x14ac:dyDescent="0.25">
      <c r="A3" t="s">
        <v>9</v>
      </c>
      <c r="C3" t="s">
        <v>16</v>
      </c>
      <c r="E3" t="s">
        <v>28</v>
      </c>
      <c r="G3" t="s">
        <v>31</v>
      </c>
      <c r="I3" t="s">
        <v>40</v>
      </c>
    </row>
    <row r="4" spans="1:9" x14ac:dyDescent="0.25">
      <c r="A4" t="s">
        <v>10</v>
      </c>
      <c r="C4" t="s">
        <v>17</v>
      </c>
      <c r="E4" t="s">
        <v>29</v>
      </c>
      <c r="G4" t="s">
        <v>32</v>
      </c>
      <c r="I4" t="s">
        <v>41</v>
      </c>
    </row>
    <row r="5" spans="1:9" x14ac:dyDescent="0.25">
      <c r="A5" t="s">
        <v>11</v>
      </c>
      <c r="C5" t="s">
        <v>18</v>
      </c>
      <c r="G5" t="s">
        <v>33</v>
      </c>
      <c r="I5" t="s">
        <v>42</v>
      </c>
    </row>
    <row r="6" spans="1:9" x14ac:dyDescent="0.25">
      <c r="A6" t="s">
        <v>12</v>
      </c>
      <c r="C6" t="s">
        <v>19</v>
      </c>
      <c r="G6" t="s">
        <v>34</v>
      </c>
      <c r="I6" t="s">
        <v>43</v>
      </c>
    </row>
    <row r="7" spans="1:9" x14ac:dyDescent="0.25">
      <c r="A7" t="s">
        <v>13</v>
      </c>
      <c r="C7" t="s">
        <v>20</v>
      </c>
      <c r="G7" t="s">
        <v>35</v>
      </c>
      <c r="I7" t="s">
        <v>44</v>
      </c>
    </row>
    <row r="8" spans="1:9" x14ac:dyDescent="0.25">
      <c r="A8" t="s">
        <v>14</v>
      </c>
      <c r="C8" t="s">
        <v>21</v>
      </c>
      <c r="G8" t="s">
        <v>36</v>
      </c>
      <c r="I8" t="s">
        <v>45</v>
      </c>
    </row>
    <row r="9" spans="1:9" x14ac:dyDescent="0.25">
      <c r="A9" t="s">
        <v>15</v>
      </c>
      <c r="C9" t="s">
        <v>22</v>
      </c>
      <c r="G9" t="s">
        <v>37</v>
      </c>
      <c r="I9" t="s">
        <v>46</v>
      </c>
    </row>
    <row r="10" spans="1:9" x14ac:dyDescent="0.25">
      <c r="C10" t="s">
        <v>23</v>
      </c>
      <c r="G10" t="s">
        <v>38</v>
      </c>
      <c r="I10" t="s">
        <v>47</v>
      </c>
    </row>
    <row r="11" spans="1:9" x14ac:dyDescent="0.25">
      <c r="C11" t="s">
        <v>24</v>
      </c>
      <c r="G11" t="s">
        <v>39</v>
      </c>
    </row>
    <row r="12" spans="1:9" x14ac:dyDescent="0.25">
      <c r="C12" t="s">
        <v>25</v>
      </c>
      <c r="G12" t="s">
        <v>55</v>
      </c>
    </row>
    <row r="13" spans="1:9" x14ac:dyDescent="0.25">
      <c r="C13" t="s">
        <v>26</v>
      </c>
      <c r="G13">
        <v>35</v>
      </c>
    </row>
    <row r="14" spans="1:9" x14ac:dyDescent="0.25">
      <c r="C14" t="s">
        <v>27</v>
      </c>
      <c r="G14">
        <v>40</v>
      </c>
    </row>
    <row r="15" spans="1:9" x14ac:dyDescent="0.25">
      <c r="C15" t="s">
        <v>52</v>
      </c>
      <c r="G15">
        <v>50</v>
      </c>
    </row>
    <row r="16" spans="1:9" x14ac:dyDescent="0.25">
      <c r="C16" t="s">
        <v>53</v>
      </c>
      <c r="G16">
        <v>60</v>
      </c>
    </row>
    <row r="17" spans="7:7" x14ac:dyDescent="0.25">
      <c r="G17">
        <v>70</v>
      </c>
    </row>
    <row r="18" spans="7:7" x14ac:dyDescent="0.25">
      <c r="G18">
        <v>80</v>
      </c>
    </row>
  </sheetData>
  <dataValidations count="1">
    <dataValidation type="list" allowBlank="1" showInputMessage="1" showErrorMessage="1" sqref="C3:C16" xr:uid="{00000000-0002-0000-0300-000000000000}">
      <formula1>$C$3:$C$16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Members</vt:lpstr>
      <vt:lpstr>Age</vt:lpstr>
      <vt:lpstr>Stats</vt:lpstr>
      <vt:lpstr>DD List</vt:lpstr>
      <vt:lpstr>AgeGroup</vt:lpstr>
      <vt:lpstr>Demographics</vt:lpstr>
      <vt:lpstr>Discipline</vt:lpstr>
      <vt:lpstr>Gender</vt:lpstr>
      <vt:lpstr>RegisterAs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MJP</dc:creator>
  <cp:lastModifiedBy>MJP</cp:lastModifiedBy>
  <cp:lastPrinted>2018-04-03T12:33:36Z</cp:lastPrinted>
  <dcterms:created xsi:type="dcterms:W3CDTF">2018-03-17T13:37:16Z</dcterms:created>
  <dcterms:modified xsi:type="dcterms:W3CDTF">2025-01-16T11:27:32Z</dcterms:modified>
</cp:coreProperties>
</file>